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45225" yWindow="300" windowWidth="12180" windowHeight="11700"/>
  </bookViews>
  <sheets>
    <sheet name="trình vt" sheetId="9" r:id="rId1"/>
    <sheet name="vtxd" sheetId="2" r:id="rId2"/>
    <sheet name="Khu A" sheetId="4" r:id="rId3"/>
    <sheet name="ktc" sheetId="6" r:id="rId4"/>
    <sheet name="Khu B,C,E" sheetId="7" r:id="rId5"/>
    <sheet name="PCCC" sheetId="8" r:id="rId6"/>
  </sheets>
  <definedNames>
    <definedName name="_xlnm.Print_Titles" localSheetId="0">'trình vt'!$5:$5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5" i="9" l="1"/>
  <c r="E84" i="9"/>
  <c r="E83" i="9"/>
  <c r="E82" i="9"/>
  <c r="E81" i="9"/>
  <c r="E80" i="9"/>
  <c r="E79" i="9"/>
  <c r="E78" i="9"/>
  <c r="E77" i="9"/>
  <c r="E76" i="9"/>
  <c r="E75" i="9"/>
  <c r="E74" i="9"/>
  <c r="E73" i="9"/>
  <c r="E72" i="9"/>
  <c r="E71" i="9"/>
  <c r="E70" i="9"/>
  <c r="E69" i="9"/>
  <c r="E68" i="9"/>
  <c r="E67" i="9"/>
  <c r="E66" i="9"/>
  <c r="E65" i="9"/>
  <c r="E64" i="9"/>
  <c r="E63" i="9"/>
  <c r="E59" i="9"/>
  <c r="E55" i="9"/>
  <c r="E54" i="9"/>
  <c r="E53" i="9"/>
  <c r="E52" i="9"/>
  <c r="E51" i="9"/>
  <c r="E50" i="9"/>
  <c r="E49" i="9"/>
  <c r="E48" i="9"/>
  <c r="E47" i="9"/>
  <c r="E46" i="9"/>
  <c r="E45" i="9"/>
  <c r="E44" i="9"/>
  <c r="E43" i="9"/>
  <c r="E42" i="9"/>
  <c r="E41" i="9"/>
  <c r="E40" i="9"/>
  <c r="E38" i="9"/>
  <c r="E37" i="9"/>
  <c r="E36" i="9"/>
  <c r="E35" i="9"/>
  <c r="E34" i="9"/>
  <c r="E33" i="9"/>
  <c r="E30" i="9"/>
  <c r="E29" i="9"/>
  <c r="E28" i="9"/>
  <c r="E27" i="9"/>
  <c r="E26" i="9"/>
  <c r="E25" i="9"/>
  <c r="E19" i="9"/>
  <c r="E18" i="9"/>
  <c r="E10" i="9"/>
  <c r="G37" i="2"/>
  <c r="E43" i="2"/>
  <c r="G43" i="2" s="1"/>
  <c r="E44" i="2"/>
  <c r="G44" i="2" s="1"/>
  <c r="E45" i="2"/>
  <c r="G45" i="2" s="1"/>
  <c r="E46" i="2"/>
  <c r="G46" i="2" s="1"/>
  <c r="E47" i="2"/>
  <c r="G47" i="2" s="1"/>
  <c r="E48" i="2"/>
  <c r="G48" i="2" s="1"/>
  <c r="E49" i="2"/>
  <c r="G49" i="2" s="1"/>
  <c r="E50" i="2"/>
  <c r="G50" i="2" s="1"/>
  <c r="E51" i="2"/>
  <c r="G51" i="2" s="1"/>
  <c r="E52" i="2"/>
  <c r="G52" i="2" s="1"/>
  <c r="E39" i="2" l="1"/>
  <c r="G39" i="2" s="1"/>
  <c r="E40" i="2"/>
  <c r="G40" i="2" s="1"/>
  <c r="E41" i="2"/>
  <c r="G41" i="2" s="1"/>
  <c r="E42" i="2"/>
  <c r="G42" i="2" s="1"/>
  <c r="E38" i="2"/>
  <c r="G38" i="2" s="1"/>
  <c r="E57" i="2"/>
  <c r="G57" i="2" s="1"/>
  <c r="G37" i="7"/>
  <c r="E26" i="2" l="1"/>
  <c r="G26" i="2" s="1"/>
  <c r="E62" i="2"/>
  <c r="E63" i="2"/>
  <c r="G63" i="2" s="1"/>
  <c r="E64" i="2"/>
  <c r="G64" i="2" s="1"/>
  <c r="E65" i="2"/>
  <c r="G65" i="2" s="1"/>
  <c r="E66" i="2"/>
  <c r="G66" i="2" s="1"/>
  <c r="E67" i="2"/>
  <c r="G67" i="2" s="1"/>
  <c r="E68" i="2"/>
  <c r="G68" i="2" s="1"/>
  <c r="E69" i="2"/>
  <c r="E70" i="2"/>
  <c r="E71" i="2"/>
  <c r="E72" i="2"/>
  <c r="E73" i="2"/>
  <c r="E74" i="2"/>
  <c r="G74" i="2" s="1"/>
  <c r="E75" i="2"/>
  <c r="E76" i="2"/>
  <c r="E77" i="2"/>
  <c r="E78" i="2"/>
  <c r="E79" i="2"/>
  <c r="E80" i="2"/>
  <c r="G80" i="2" s="1"/>
  <c r="E81" i="2"/>
  <c r="G81" i="2" s="1"/>
  <c r="E82" i="2"/>
  <c r="G82" i="2" s="1"/>
  <c r="E83" i="2"/>
  <c r="G83" i="2" s="1"/>
  <c r="E61" i="2"/>
  <c r="E53" i="2"/>
  <c r="G53" i="2" s="1"/>
  <c r="E36" i="2"/>
  <c r="G36" i="2" s="1"/>
  <c r="E35" i="2"/>
  <c r="G35" i="2" s="1"/>
  <c r="E34" i="2"/>
  <c r="G34" i="2" s="1"/>
  <c r="E33" i="2"/>
  <c r="G33" i="2" s="1"/>
  <c r="E32" i="2"/>
  <c r="G32" i="2" s="1"/>
  <c r="E31" i="2"/>
  <c r="G31" i="2" s="1"/>
  <c r="E17" i="2"/>
  <c r="G17" i="2" s="1"/>
  <c r="E16" i="2"/>
  <c r="G16" i="2" s="1"/>
  <c r="E8" i="2"/>
  <c r="G8" i="2" s="1"/>
  <c r="G40" i="7"/>
  <c r="G39" i="7"/>
  <c r="G38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2" i="7"/>
  <c r="G11" i="7"/>
  <c r="G10" i="7"/>
  <c r="G9" i="7"/>
  <c r="G8" i="7"/>
  <c r="G7" i="7"/>
  <c r="G6" i="7"/>
  <c r="G5" i="7"/>
  <c r="G4" i="7"/>
  <c r="G55" i="6"/>
  <c r="G54" i="6"/>
  <c r="G53" i="6"/>
  <c r="G52" i="6"/>
  <c r="F51" i="6"/>
  <c r="G51" i="6" s="1"/>
  <c r="F50" i="6"/>
  <c r="G50" i="6" s="1"/>
  <c r="F49" i="6"/>
  <c r="G49" i="6" s="1"/>
  <c r="F48" i="6"/>
  <c r="G48" i="6" s="1"/>
  <c r="F47" i="6"/>
  <c r="G47" i="6" s="1"/>
  <c r="G46" i="6"/>
  <c r="F45" i="6"/>
  <c r="G45" i="6" s="1"/>
  <c r="F44" i="6"/>
  <c r="G44" i="6" s="1"/>
  <c r="F43" i="6"/>
  <c r="G43" i="6" s="1"/>
  <c r="F42" i="6"/>
  <c r="G42" i="6" s="1"/>
  <c r="F41" i="6"/>
  <c r="G41" i="6" s="1"/>
  <c r="G40" i="6"/>
  <c r="G39" i="6"/>
  <c r="G38" i="6"/>
  <c r="G37" i="6"/>
  <c r="G36" i="6"/>
  <c r="G35" i="6"/>
  <c r="G34" i="6"/>
  <c r="F33" i="6"/>
  <c r="G33" i="6" s="1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E27" i="2"/>
  <c r="F55" i="4"/>
  <c r="F12" i="4"/>
  <c r="F140" i="4"/>
  <c r="F96" i="4"/>
  <c r="F184" i="4"/>
  <c r="F252" i="4"/>
  <c r="F251" i="4"/>
  <c r="F250" i="4"/>
  <c r="F249" i="4"/>
  <c r="F248" i="4"/>
  <c r="F247" i="4"/>
  <c r="F246" i="4"/>
  <c r="E28" i="2"/>
  <c r="E25" i="2"/>
  <c r="G25" i="2" s="1"/>
  <c r="E24" i="2"/>
  <c r="G24" i="2" s="1"/>
  <c r="E23" i="2"/>
  <c r="G23" i="2" s="1"/>
  <c r="F238" i="4"/>
  <c r="F237" i="4"/>
  <c r="F235" i="4"/>
  <c r="F15" i="4"/>
  <c r="F196" i="4"/>
  <c r="F195" i="4"/>
  <c r="F193" i="4"/>
  <c r="F152" i="4"/>
  <c r="F151" i="4"/>
  <c r="F149" i="4"/>
  <c r="F100" i="4"/>
  <c r="F62" i="4"/>
  <c r="F60" i="4"/>
  <c r="F59" i="4"/>
  <c r="F108" i="4"/>
  <c r="F107" i="4"/>
  <c r="F106" i="4"/>
  <c r="F105" i="4"/>
  <c r="F49" i="4"/>
  <c r="F225" i="4" s="1"/>
  <c r="F24" i="4"/>
  <c r="F245" i="4" s="1"/>
  <c r="F16" i="4"/>
  <c r="F236" i="4" s="1"/>
  <c r="F14" i="4"/>
  <c r="F234" i="4" s="1"/>
  <c r="F8" i="4"/>
  <c r="G62" i="2"/>
  <c r="F79" i="2"/>
  <c r="G79" i="2" s="1"/>
  <c r="F73" i="2"/>
  <c r="F78" i="2"/>
  <c r="F72" i="2"/>
  <c r="F75" i="2"/>
  <c r="F69" i="2"/>
  <c r="F77" i="2"/>
  <c r="F71" i="2"/>
  <c r="F76" i="2"/>
  <c r="F70" i="2"/>
  <c r="F61" i="2"/>
  <c r="G12" i="2"/>
  <c r="G10" i="2"/>
  <c r="E29" i="2" l="1"/>
  <c r="G29" i="2" s="1"/>
  <c r="E31" i="9"/>
  <c r="E19" i="2"/>
  <c r="G19" i="2" s="1"/>
  <c r="E21" i="9"/>
  <c r="E22" i="2"/>
  <c r="G22" i="2" s="1"/>
  <c r="E24" i="9"/>
  <c r="E60" i="2"/>
  <c r="G60" i="2" s="1"/>
  <c r="E62" i="9"/>
  <c r="E56" i="2"/>
  <c r="G56" i="2" s="1"/>
  <c r="E58" i="9"/>
  <c r="E59" i="2"/>
  <c r="G59" i="2" s="1"/>
  <c r="E61" i="9"/>
  <c r="E55" i="2"/>
  <c r="G55" i="2" s="1"/>
  <c r="E57" i="9"/>
  <c r="E58" i="2"/>
  <c r="G58" i="2" s="1"/>
  <c r="E60" i="9"/>
  <c r="F232" i="4"/>
  <c r="E30" i="2"/>
  <c r="E32" i="9"/>
  <c r="E18" i="2"/>
  <c r="G18" i="2" s="1"/>
  <c r="E20" i="9"/>
  <c r="E20" i="2"/>
  <c r="G20" i="2" s="1"/>
  <c r="E22" i="9"/>
  <c r="E4" i="2"/>
  <c r="G4" i="2" s="1"/>
  <c r="E6" i="9"/>
  <c r="E54" i="2"/>
  <c r="G54" i="2" s="1"/>
  <c r="E56" i="9"/>
  <c r="G72" i="2"/>
  <c r="G78" i="2"/>
  <c r="G77" i="2"/>
  <c r="G21" i="2"/>
  <c r="G69" i="2"/>
  <c r="G76" i="2"/>
  <c r="G30" i="2"/>
  <c r="G73" i="2"/>
  <c r="G61" i="2"/>
  <c r="G27" i="2"/>
  <c r="G28" i="2"/>
  <c r="G75" i="2"/>
  <c r="G70" i="2"/>
  <c r="G71" i="2"/>
  <c r="D56" i="6"/>
  <c r="F227" i="4"/>
  <c r="E8" i="9" s="1"/>
  <c r="F233" i="4"/>
  <c r="F226" i="4"/>
  <c r="E7" i="9" s="1"/>
  <c r="F228" i="4"/>
  <c r="E9" i="9" s="1"/>
  <c r="F229" i="4"/>
  <c r="E11" i="9" s="1"/>
  <c r="F230" i="4"/>
  <c r="E13" i="9" s="1"/>
  <c r="F231" i="4"/>
  <c r="E15" i="9" s="1"/>
  <c r="E14" i="2" l="1"/>
  <c r="G14" i="2" s="1"/>
  <c r="E16" i="9"/>
  <c r="E9" i="2"/>
  <c r="G9" i="2" s="1"/>
  <c r="E7" i="2"/>
  <c r="G7" i="2" s="1"/>
  <c r="E13" i="7"/>
  <c r="E17" i="9" s="1"/>
  <c r="E6" i="2"/>
  <c r="G6" i="2" s="1"/>
  <c r="E5" i="2"/>
  <c r="G5" i="2" s="1"/>
  <c r="E13" i="2"/>
  <c r="G13" i="2" s="1"/>
  <c r="E11" i="2"/>
  <c r="G11" i="2" s="1"/>
  <c r="E15" i="2" l="1"/>
  <c r="G15" i="2" s="1"/>
  <c r="D84" i="2" s="1"/>
  <c r="G13" i="7"/>
  <c r="D41" i="7" s="1"/>
</calcChain>
</file>

<file path=xl/sharedStrings.xml><?xml version="1.0" encoding="utf-8"?>
<sst xmlns="http://schemas.openxmlformats.org/spreadsheetml/2006/main" count="1344" uniqueCount="195">
  <si>
    <t>STT</t>
  </si>
  <si>
    <t>Xuất xứ ký mã hiệu, nhãn hiệu, hãng sản xuất</t>
  </si>
  <si>
    <t>Đơn vị tính</t>
  </si>
  <si>
    <t>Khối lượng</t>
  </si>
  <si>
    <t>Đá 1x2 màu xanh</t>
  </si>
  <si>
    <t>Đồng Nai - Việt Nam</t>
  </si>
  <si>
    <t>M³</t>
  </si>
  <si>
    <t>Cát xây</t>
  </si>
  <si>
    <t>Xi măng</t>
  </si>
  <si>
    <t>Vicem - Việt Nam</t>
  </si>
  <si>
    <t>Bao</t>
  </si>
  <si>
    <t>Xi măng trắng</t>
  </si>
  <si>
    <t>SCG - Thái Lan</t>
  </si>
  <si>
    <t>Gạch ống 8x18</t>
  </si>
  <si>
    <t>Viên</t>
  </si>
  <si>
    <t>Gạch thẻ</t>
  </si>
  <si>
    <t>Bột trét</t>
  </si>
  <si>
    <t>Maxilite - Việt Nam</t>
  </si>
  <si>
    <t>Gạch lót sàn 60x60</t>
  </si>
  <si>
    <t>Kim phong - Việt Nam</t>
  </si>
  <si>
    <t>Thùng</t>
  </si>
  <si>
    <t>Gạch ốp tường 30x60</t>
  </si>
  <si>
    <t>Gạch nền nhà vệ sinh 30x30</t>
  </si>
  <si>
    <t>Thạch cao 60x120</t>
  </si>
  <si>
    <t>Vĩnh tường - Việt Nam</t>
  </si>
  <si>
    <t>Tấm</t>
  </si>
  <si>
    <t>T 3m6  (25 cây)</t>
  </si>
  <si>
    <t>Tường Vĩnh Phát - Việt Nam</t>
  </si>
  <si>
    <t>T 0,6m  (75 cây)</t>
  </si>
  <si>
    <t>T 1m20  (75 cây)</t>
  </si>
  <si>
    <t>V 3m6 (25 cái)</t>
  </si>
  <si>
    <t>Tăng đơ</t>
  </si>
  <si>
    <t>Vĩnh Tường - Việt Nam</t>
  </si>
  <si>
    <t>Cái</t>
  </si>
  <si>
    <t>Bas</t>
  </si>
  <si>
    <t>Hoa Đạt - Việt Nam</t>
  </si>
  <si>
    <t>Bịch</t>
  </si>
  <si>
    <t>Việt Nhật - Việt Nam</t>
  </si>
  <si>
    <t>Kg</t>
  </si>
  <si>
    <t>Thép phi 10</t>
  </si>
  <si>
    <t>Cây</t>
  </si>
  <si>
    <t>Thép phi 16</t>
  </si>
  <si>
    <t>Thép hộp 30x30, 1,4 ly</t>
  </si>
  <si>
    <t>Bảo Luân - Việt Nam</t>
  </si>
  <si>
    <t>Thép hộp 40x40, 1,4 ly</t>
  </si>
  <si>
    <t>Thép hộp 30x60, 1,6 ly</t>
  </si>
  <si>
    <t>Thép hộp 40x80, 1,6 ly</t>
  </si>
  <si>
    <t>Thép hộp 50x100, 1,6 ly</t>
  </si>
  <si>
    <t>Ổ khóa cửa nhôm</t>
  </si>
  <si>
    <t>inox Z - Việt Nam</t>
  </si>
  <si>
    <t>Bộ</t>
  </si>
  <si>
    <t>Tay vịn bằng inox</t>
  </si>
  <si>
    <t>Đại lộc - Việt Nam</t>
  </si>
  <si>
    <t>Máy tắm nước nóng lạnh</t>
  </si>
  <si>
    <t>Ariston - Việt Nam</t>
  </si>
  <si>
    <t>Nối 3</t>
  </si>
  <si>
    <t>Tiền Phong - Việt Nam</t>
  </si>
  <si>
    <t>Aspavn - Việt Nam</t>
  </si>
  <si>
    <t>Vòi hứng nước</t>
  </si>
  <si>
    <t>Phễu thu sàn</t>
  </si>
  <si>
    <t>Bình Minh - Việt Nam</t>
  </si>
  <si>
    <t>Cọ sơn dầu</t>
  </si>
  <si>
    <t>Việt Mỹ - 
Việt Nam</t>
  </si>
  <si>
    <t>Ghi chú</t>
  </si>
  <si>
    <t>Thép phi 6, phi 8</t>
  </si>
  <si>
    <t>Đơn giá trong thầu năm 2023 (VND)</t>
  </si>
  <si>
    <t>Thành tiền (VND)</t>
  </si>
  <si>
    <t>Tổng cộng :</t>
  </si>
  <si>
    <t>Bồn cầu nút nhấn + nắp</t>
  </si>
  <si>
    <t>Gạch lót sàn 80x80</t>
  </si>
  <si>
    <t>Gạch lót sàn 40x40</t>
  </si>
  <si>
    <t>Jotun - Việt Nam</t>
  </si>
  <si>
    <t xml:space="preserve">Thiên Thanh hoặc tương đương </t>
  </si>
  <si>
    <t>Sơn epoxy trong nhà</t>
  </si>
  <si>
    <t>Ống nước PPR D25</t>
  </si>
  <si>
    <t>Tê D25 PPr</t>
  </si>
  <si>
    <t>Nối trơn D25 PPr</t>
  </si>
  <si>
    <t>Co D25 PPr</t>
  </si>
  <si>
    <t>Van xoay D25 PPr</t>
  </si>
  <si>
    <t>Máy hàn ống nhựa 1500w ToTal TT328151</t>
  </si>
  <si>
    <t>md</t>
  </si>
  <si>
    <t>cái</t>
  </si>
  <si>
    <t>Tắc kê nở D6, D8, D10</t>
  </si>
  <si>
    <t>Ống nước PPR D40</t>
  </si>
  <si>
    <t>Tê D40 PPr</t>
  </si>
  <si>
    <t>Nối trơn D40 PPr</t>
  </si>
  <si>
    <t>Co D40 PPr</t>
  </si>
  <si>
    <t>Van xoay D40 PPr</t>
  </si>
  <si>
    <t>Bộ khớp nối sống D25 PPr</t>
  </si>
  <si>
    <t>Bộ khớp nối sống D40 PPr</t>
  </si>
  <si>
    <t>Co răng trong/ngoài D25 PPr</t>
  </si>
  <si>
    <t>Cùm treo ống D25, D40, D63</t>
  </si>
  <si>
    <t>Ty ren D6, D10</t>
  </si>
  <si>
    <t>Tê D63 PPr</t>
  </si>
  <si>
    <t>Nối trơn D63 PPr</t>
  </si>
  <si>
    <t>Co D63 PPr</t>
  </si>
  <si>
    <t>Van xoay D63 PPr</t>
  </si>
  <si>
    <t>Bộ khớp nối sống D63 PPr</t>
  </si>
  <si>
    <t>Ống nước PPR D63</t>
  </si>
  <si>
    <t>ToTal TT328151 - China</t>
  </si>
  <si>
    <t>Việt Nam</t>
  </si>
  <si>
    <t>Gạch nền 30x30 - Đá Thạch Anh</t>
  </si>
  <si>
    <t>Trần nhựa 60x60 - Màu trắng</t>
  </si>
  <si>
    <t>Danh mục vật tư</t>
  </si>
  <si>
    <t>Khu</t>
  </si>
  <si>
    <t>Khoa, phòng</t>
  </si>
  <si>
    <t>Stt</t>
  </si>
  <si>
    <t>viên</t>
  </si>
  <si>
    <t>Gạch vỉa 40x40</t>
  </si>
  <si>
    <t>Tầng trệt - Khu A</t>
  </si>
  <si>
    <t>Sika chống thấm</t>
  </si>
  <si>
    <t>lít</t>
  </si>
  <si>
    <t>Khoa Giãi phẫu bệnh, các phòng xử lý dụng cụ khoa Kiểm soát nhiễm khuẩn.</t>
  </si>
  <si>
    <t>Lầu 1 - Khu A</t>
  </si>
  <si>
    <t>Lầu 3 - Khu A</t>
  </si>
  <si>
    <t xml:space="preserve">Khoa Bệnh lý mạch máu não, khoa Y học cổ truyền - PHCN, hành lang nội bộ </t>
  </si>
  <si>
    <t>Lầu 4 - Khu A</t>
  </si>
  <si>
    <t xml:space="preserve">Khoa Ngoại tổng hợp, hành lang nội bộ </t>
  </si>
  <si>
    <t>Lầu 5 - Khu A</t>
  </si>
  <si>
    <t xml:space="preserve">Khoa Tim mạch can thiệp, khoa Nội thần kinh tổng quát, hành lang nội bộ </t>
  </si>
  <si>
    <t xml:space="preserve"> Khu A</t>
  </si>
  <si>
    <t>Tổng hợp các khoa</t>
  </si>
  <si>
    <t xml:space="preserve"> Việt Nam</t>
  </si>
  <si>
    <t>BẢNG DỰ TRÙ VẬT TƯ XÂY DỰNG KHU KỸ THUẬT CAO NĂM 2024 - 2026</t>
  </si>
  <si>
    <t xml:space="preserve">BẢNG DỰ TRÙ VẬT TƯ SỬA CHỮA CÁC KHOA, PHÒNG 
TẦNG TRỆT - KHU A </t>
  </si>
  <si>
    <t xml:space="preserve">BẢNG DỰ TRÙ VẬT TƯ SỬA CHỮA CÁC KHOA, PHÒNG 
LẦU 1 - KHU A </t>
  </si>
  <si>
    <t xml:space="preserve">BẢNG DỰ TRÙ VẬT TƯ SỬA CHỮA CÁC KHOA, PHÒNG 
LẦU 3 - KHU A </t>
  </si>
  <si>
    <t xml:space="preserve">BẢNG DỰ TRÙ VẬT TƯ SỬA CHỮA CÁC KHOA, PHÒNG 
LẦU 4 - KHU A </t>
  </si>
  <si>
    <t xml:space="preserve">BẢNG DỰ TRÙ VẬT TƯ SỬA CHỮA CÁC KHOA, PHÒNG 
LẦU 5 - KHU A </t>
  </si>
  <si>
    <t xml:space="preserve">BẢNG DỰ TRÙ VẬT TƯ SỬA CHỮA CÁC KHOA, PHÒNG 
 - KHU A </t>
  </si>
  <si>
    <t>BẢNG DỰ TRÙ VẬT TƯ XÂY DỰNG NĂM 2024 - 2026</t>
  </si>
  <si>
    <t>BẢNG DỰ TRÙ VẬT TƯ XÂY DỰNG KHU B, C, D, E NĂM 2024 - 2026</t>
  </si>
  <si>
    <t>Bồn tiểu nam + nút nhấn + bộ xả</t>
  </si>
  <si>
    <t>Khoa Khám và điều trị theo yêu cầu</t>
  </si>
  <si>
    <t>Hoà Phát - Việt Nam</t>
  </si>
  <si>
    <t>Thép tròn Ø21 , 2,5 ly</t>
  </si>
  <si>
    <t>Thép tròn Ø32 , 2,5 ly</t>
  </si>
  <si>
    <t>Thép tròn Ø42 , 2,5 ly</t>
  </si>
  <si>
    <t>Thép tròn Ø60 , 2,5 ly</t>
  </si>
  <si>
    <t>Thép tròn Ø90 , 2,5 ly</t>
  </si>
  <si>
    <t>BẢNG DỰ TRÙ VẬT TƯ SỬA CHỮA CÁC KHOA, PHÒNG 
PHẦN PHÒNG CHÁY CHỮA CHÁY</t>
  </si>
  <si>
    <t>Khu A, B, C, D</t>
  </si>
  <si>
    <t>Khoa , phòng, đơn vị</t>
  </si>
  <si>
    <t>cây</t>
  </si>
  <si>
    <t>Tê, tê giảm Ø21 - Ống thép</t>
  </si>
  <si>
    <t>Tê, tê giảm Ø32 - Ống thép</t>
  </si>
  <si>
    <t>Tê, tê giảm Ø42 - Ống thép</t>
  </si>
  <si>
    <t>Tê, tê giảm Ø60 - Ống thép</t>
  </si>
  <si>
    <t>Tê, tê giảm Ø90 - Ống thép</t>
  </si>
  <si>
    <t>Co, cút, co giảm, co ren (45 độ, 90 độ) Ø21 - Ống thép</t>
  </si>
  <si>
    <t>Co, cút, co giảm, co ren (45 độ, 90 độ)  Ø32 - Ống thép</t>
  </si>
  <si>
    <t>Co, cút, co giảm, co ren (45 độ, 90 độ)  Ø42 - Ống thép</t>
  </si>
  <si>
    <t>Co, cút, co giảm, co ren (45 độ, 90 độ)  Ø60 - Ống thép</t>
  </si>
  <si>
    <t>Co, cút, co giảm, co ren (45 độ, 90 độ)  Ø90 - Ống thép</t>
  </si>
  <si>
    <t>Cát vàng</t>
  </si>
  <si>
    <t>ViCEM Hà Tiên - Việt Nam</t>
  </si>
  <si>
    <t>Xi măng xây tô, loại 50kg/bao</t>
  </si>
  <si>
    <t>Sika Latex TH chống thấm</t>
  </si>
  <si>
    <t>Sika - Việt Nam</t>
  </si>
  <si>
    <t>Cọ sơn, loại 5 phân</t>
  </si>
  <si>
    <t>Thép hình V50,5ly</t>
  </si>
  <si>
    <t>Xuất xứ, mã hiệu, nhãn hiệu, hãng sản xuất</t>
  </si>
  <si>
    <t>PHỤ LỤC 1</t>
  </si>
  <si>
    <t>DANH MỤC HÀNG HÓA MỜI BÁO GIÁ</t>
  </si>
  <si>
    <t>(Kèm theo Thư mời báo giá số            /TB-BVND115 ngày        tháng        năm 2024)</t>
  </si>
  <si>
    <t>Đơn giá bao gồm thuế VAT</t>
  </si>
  <si>
    <t>m2</t>
  </si>
  <si>
    <t>Cửa đi nhôm xingfa kính cường lực hệ 1000
a)	Nhôm hệ 1000 như: 
- Kích thước và kiểu cửa theo thực tế 
- Nhôm sơn tĩnh điện, màu trắng sữa - Trên kính dưới nhôm lá cao 1,2m
 - Độ dày các thanh nhôm (khung bao, thanh, máng…): 2mm 
- Độ dày nhôm lá: bản rộng 100mm, dày 1,4mm
 - Cửa mở, kiểu mở trong hoặc ngoài hay Cửa lùa ngang, kiểu lùa trượt bằng thanh treo trên hoặc âm dưới sàn
 - 3 bản lề 4D/1 cánh cửa - 2- 8 chốt âm chống phụ
b) Kính cường lực Việt nhật 
- Độ dày kính: 8mm, kính trong hoặc màu tùy chọn
 - Kính được dán decal mờ hoặc màu tùy chọn 
c) Phụ kiện, ổ khoá KinLong hoặc tương đương 
- Bộ khóa tay nắm tròn hoặc  tay gạt đa điểm</t>
  </si>
  <si>
    <t>Vách ngăn nhôm xingfa kính cường lực hệ 1000
a) Nhôm hệ 1000  như:
 - Kích thước theo thực tế - Nhôm sơn tĩnh điện, màu trắng sữa
 - Trên kính dưới nhôm lá cao 1,2m - Độ dày các thanh nhôm (khung bao, thanh, máng…): 2mm
 - Độ dày nhôm lá: bản rộng 100mm, dày 1,4mm 
b) Kính cường lực Việt nhật hoặc tương đương 
- Độ dày kính: 8mm, kính trong hoặc màu tùy chọn 
- Kính được dán decal mờ hoặc màu tùy chọn</t>
  </si>
  <si>
    <t>Inox 304 - Việt Nam</t>
  </si>
  <si>
    <t>thanh</t>
  </si>
  <si>
    <t>Nhôm Xing Fa Quảng Đông - Trung Quốc
Kính cường lực Việt Nhật hoặc tương đương.</t>
  </si>
  <si>
    <t>Nhôm Xing Fa Quảng Đông - Trung Quốc.
Kính cường lực Việt Nhật hoặc tương đương</t>
  </si>
  <si>
    <t>Kính trắng, dày 5 mm</t>
  </si>
  <si>
    <t>- Kính trắng, dày 5 mm
- Mài BC 4  cạnh
- Bao gồm công lắp đặt
- Xuất xứ: Kiếng Việt Nhật - Việt Nam
- Kính trắng, dày 5 mm</t>
  </si>
  <si>
    <t>Kính trắng, dày 8 mm</t>
  </si>
  <si>
    <t>Kính trắng, dày 10 mm</t>
  </si>
  <si>
    <t>Kính trắng cường lực, dày 5 mm</t>
  </si>
  <si>
    <t>Kính trắng cường lực, dày 8 mm</t>
  </si>
  <si>
    <t>Kính trắng cường lực, dày 10 mm</t>
  </si>
  <si>
    <t>Decal mờ</t>
  </si>
  <si>
    <t>Decal đục</t>
  </si>
  <si>
    <t>- Kính trắng, dày 8 mm
- Mài BC 4  cạnh
- Bao gồm công lắp đặt
- Xuất xứ: Kiếng Việt Nhật - Việt Nam
- Kính trắng, dày 8 mm</t>
  </si>
  <si>
    <t>- Kính trắng, dày 10 mm
- Mài BC 4  cạnh
- Bao gồm công lắp đặt
- Xuất xứ: Kiếng Việt Nhật - Việt Nam
- Kính trắng, dày 10 mm</t>
  </si>
  <si>
    <t>Việt nam</t>
  </si>
  <si>
    <t>Thanh V Inox ốp cạnh tường:
- Chiều dài thanh V Ionx 1 mét.
- Chiều rộng thanh V Inox: 50x50mm.
- Chất liệu: Inox 304</t>
  </si>
  <si>
    <t>Thanh V Inox ốp cạnh tường:
- Chiều dài thanh V Ionx 1 mét.
- Chiều rộng thanh V Inox: 100x100mm.
- Chất liệu: Inox 304</t>
  </si>
  <si>
    <t>Bản lề sàn VVP</t>
  </si>
  <si>
    <t>Kẹp trên kính cường lực bản lề sàn VVP</t>
  </si>
  <si>
    <t>Kẹp dưới kính cường lực bản lề sàn VVP</t>
  </si>
  <si>
    <t>Tay nắm cửa kính cường lực</t>
  </si>
  <si>
    <t>Thái lan</t>
  </si>
  <si>
    <t>Cặp</t>
  </si>
  <si>
    <t>Thanh chống va đập ốp tường</t>
  </si>
  <si>
    <t>Rộng 15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</si>
</sst>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##,##0"/>
    <numFmt numFmtId="166" formatCode="_(* #,##0_);_(* \(#,##0\);_(* &quot;-&quot;??_);_(@_)"/>
    <numFmt numFmtId="167" formatCode="_-* #,##0\ _₫_-;\-* #,##0\ _₫_-;_-* &quot;-&quot;??\ _₫_-;_-@_-"/>
  </numFmts>
  <fonts count="13">
    <font>
      <sz val="11"/>
      <color theme="1"/>
      <name val="Calibri"/>
      <charset val="134"/>
      <scheme val="minor"/>
    </font>
    <font>
      <sz val="13"/>
      <color theme="1"/>
      <name val="Calibri"/>
      <family val="2"/>
      <scheme val="minor"/>
    </font>
    <font>
      <b/>
      <sz val="13"/>
      <color rgb="FF000000"/>
      <name val="Times New Roman"/>
      <family val="1"/>
    </font>
    <font>
      <b/>
      <sz val="13"/>
      <name val="Times New Roman"/>
      <family val="1"/>
    </font>
    <font>
      <sz val="13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sz val="13"/>
      <name val="Times New Roman"/>
      <family val="1"/>
    </font>
    <font>
      <b/>
      <sz val="16"/>
      <color rgb="FF000000"/>
      <name val="Times New Roman"/>
      <family val="1"/>
    </font>
    <font>
      <sz val="12"/>
      <name val="Times New Roman"/>
      <family val="1"/>
    </font>
    <font>
      <b/>
      <sz val="13"/>
      <color theme="1"/>
      <name val="Times New Roman"/>
      <family val="1"/>
    </font>
    <font>
      <b/>
      <sz val="16"/>
      <color rgb="FFFF0000"/>
      <name val="Times New Roman"/>
      <family val="1"/>
    </font>
    <font>
      <sz val="12"/>
      <name val="VNI-Times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4">
    <xf numFmtId="0" fontId="0" fillId="0" borderId="0"/>
    <xf numFmtId="164" fontId="5" fillId="0" borderId="0" applyFont="0" applyFill="0" applyBorder="0" applyAlignment="0" applyProtection="0"/>
    <xf numFmtId="0" fontId="12" fillId="0" borderId="0"/>
    <xf numFmtId="0" fontId="12" fillId="0" borderId="0"/>
  </cellStyleXfs>
  <cellXfs count="10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horizontal="center"/>
    </xf>
    <xf numFmtId="166" fontId="1" fillId="0" borderId="0" xfId="1" applyNumberFormat="1" applyFont="1" applyAlignment="1">
      <alignment horizontal="center"/>
    </xf>
    <xf numFmtId="166" fontId="1" fillId="0" borderId="0" xfId="1" applyNumberFormat="1" applyFont="1" applyProtection="1">
      <protection locked="0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66" fontId="4" fillId="0" borderId="1" xfId="1" applyNumberFormat="1" applyFont="1" applyBorder="1" applyProtection="1">
      <protection locked="0"/>
    </xf>
    <xf numFmtId="166" fontId="4" fillId="0" borderId="1" xfId="1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7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/>
    <xf numFmtId="166" fontId="7" fillId="0" borderId="1" xfId="1" applyNumberFormat="1" applyFont="1" applyBorder="1" applyAlignment="1">
      <alignment vertical="center"/>
    </xf>
    <xf numFmtId="0" fontId="4" fillId="0" borderId="1" xfId="0" applyFont="1" applyBorder="1" applyAlignment="1" applyProtection="1">
      <alignment vertical="center"/>
      <protection locked="0"/>
    </xf>
    <xf numFmtId="166" fontId="2" fillId="2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top"/>
    </xf>
    <xf numFmtId="166" fontId="9" fillId="2" borderId="1" xfId="1" applyNumberFormat="1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/>
    </xf>
    <xf numFmtId="166" fontId="4" fillId="0" borderId="1" xfId="1" applyNumberFormat="1" applyFont="1" applyBorder="1" applyAlignment="1" applyProtection="1">
      <alignment vertical="top"/>
      <protection locked="0"/>
    </xf>
    <xf numFmtId="166" fontId="4" fillId="0" borderId="1" xfId="1" applyNumberFormat="1" applyFont="1" applyBorder="1" applyAlignment="1">
      <alignment vertical="top"/>
    </xf>
    <xf numFmtId="0" fontId="7" fillId="0" borderId="1" xfId="0" applyFont="1" applyBorder="1" applyAlignment="1">
      <alignment horizontal="center" vertical="top" wrapText="1"/>
    </xf>
    <xf numFmtId="3" fontId="7" fillId="0" borderId="1" xfId="0" applyNumberFormat="1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 vertical="top" wrapText="1"/>
    </xf>
    <xf numFmtId="3" fontId="1" fillId="0" borderId="0" xfId="0" applyNumberFormat="1" applyFo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/>
    <xf numFmtId="0" fontId="7" fillId="0" borderId="1" xfId="0" applyFont="1" applyBorder="1" applyAlignment="1" applyProtection="1">
      <alignment vertical="center"/>
      <protection locked="0"/>
    </xf>
    <xf numFmtId="166" fontId="7" fillId="0" borderId="1" xfId="1" applyNumberFormat="1" applyFont="1" applyBorder="1" applyAlignment="1">
      <alignment horizontal="center"/>
    </xf>
    <xf numFmtId="166" fontId="7" fillId="0" borderId="1" xfId="1" applyNumberFormat="1" applyFont="1" applyBorder="1"/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 applyProtection="1">
      <alignment horizontal="center" vertical="center"/>
      <protection locked="0"/>
    </xf>
    <xf numFmtId="166" fontId="7" fillId="0" borderId="1" xfId="1" applyNumberFormat="1" applyFont="1" applyBorder="1" applyAlignment="1">
      <alignment horizontal="center" vertical="top"/>
    </xf>
    <xf numFmtId="166" fontId="7" fillId="0" borderId="1" xfId="1" applyNumberFormat="1" applyFont="1" applyBorder="1" applyAlignment="1">
      <alignment horizontal="right" vertical="top"/>
    </xf>
    <xf numFmtId="0" fontId="7" fillId="0" borderId="1" xfId="0" applyFont="1" applyBorder="1" applyAlignment="1">
      <alignment horizontal="center"/>
    </xf>
    <xf numFmtId="166" fontId="7" fillId="0" borderId="1" xfId="1" applyNumberFormat="1" applyFont="1" applyBorder="1" applyProtection="1">
      <protection locked="0"/>
    </xf>
    <xf numFmtId="0" fontId="7" fillId="0" borderId="1" xfId="0" applyFont="1" applyBorder="1" applyAlignment="1" applyProtection="1">
      <alignment horizontal="right" vertical="center"/>
      <protection locked="0"/>
    </xf>
    <xf numFmtId="0" fontId="7" fillId="0" borderId="1" xfId="0" applyFont="1" applyBorder="1" applyAlignment="1">
      <alignment vertical="center"/>
    </xf>
    <xf numFmtId="166" fontId="7" fillId="0" borderId="1" xfId="1" applyNumberFormat="1" applyFont="1" applyBorder="1" applyAlignment="1">
      <alignment horizontal="center" vertical="center"/>
    </xf>
    <xf numFmtId="166" fontId="7" fillId="0" borderId="1" xfId="1" applyNumberFormat="1" applyFont="1" applyBorder="1" applyAlignment="1">
      <alignment vertical="top" wrapText="1"/>
    </xf>
    <xf numFmtId="0" fontId="6" fillId="0" borderId="0" xfId="0" applyFont="1"/>
    <xf numFmtId="0" fontId="6" fillId="0" borderId="0" xfId="0" applyFont="1" applyAlignment="1">
      <alignment horizontal="center"/>
    </xf>
    <xf numFmtId="166" fontId="6" fillId="0" borderId="0" xfId="1" applyNumberFormat="1" applyFont="1" applyAlignment="1">
      <alignment horizontal="center"/>
    </xf>
    <xf numFmtId="166" fontId="6" fillId="0" borderId="0" xfId="1" applyNumberFormat="1" applyFont="1" applyProtection="1">
      <protection locked="0"/>
    </xf>
    <xf numFmtId="166" fontId="7" fillId="0" borderId="1" xfId="1" applyNumberFormat="1" applyFont="1" applyBorder="1" applyAlignment="1">
      <alignment wrapText="1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vertical="top"/>
    </xf>
    <xf numFmtId="166" fontId="7" fillId="0" borderId="1" xfId="1" applyNumberFormat="1" applyFont="1" applyFill="1" applyBorder="1" applyAlignment="1">
      <alignment horizontal="center"/>
    </xf>
    <xf numFmtId="166" fontId="7" fillId="0" borderId="1" xfId="1" applyNumberFormat="1" applyFont="1" applyFill="1" applyBorder="1" applyAlignment="1">
      <alignment horizontal="center" vertical="top"/>
    </xf>
    <xf numFmtId="166" fontId="7" fillId="0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6" fontId="3" fillId="2" borderId="1" xfId="1" applyNumberFormat="1" applyFont="1" applyFill="1" applyBorder="1" applyAlignment="1">
      <alignment horizontal="center" vertical="center" wrapText="1"/>
    </xf>
    <xf numFmtId="166" fontId="7" fillId="0" borderId="1" xfId="1" applyNumberFormat="1" applyFont="1" applyBorder="1" applyAlignment="1">
      <alignment vertical="top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 applyProtection="1">
      <alignment vertical="top"/>
      <protection locked="0"/>
    </xf>
    <xf numFmtId="166" fontId="7" fillId="0" borderId="1" xfId="1" applyNumberFormat="1" applyFont="1" applyBorder="1" applyAlignment="1" applyProtection="1">
      <alignment vertical="top"/>
      <protection locked="0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166" fontId="4" fillId="0" borderId="1" xfId="1" applyNumberFormat="1" applyFont="1" applyBorder="1" applyAlignment="1" applyProtection="1">
      <alignment vertical="center"/>
      <protection locked="0"/>
    </xf>
    <xf numFmtId="0" fontId="4" fillId="0" borderId="1" xfId="0" applyFont="1" applyBorder="1" applyAlignment="1">
      <alignment horizontal="right" vertical="center"/>
    </xf>
    <xf numFmtId="0" fontId="7" fillId="0" borderId="1" xfId="0" applyFont="1" applyBorder="1" applyAlignment="1" applyProtection="1">
      <alignment horizontal="left" vertical="center"/>
      <protection locked="0"/>
    </xf>
    <xf numFmtId="0" fontId="1" fillId="3" borderId="0" xfId="0" applyFont="1" applyFill="1"/>
    <xf numFmtId="0" fontId="8" fillId="0" borderId="2" xfId="0" applyFont="1" applyBorder="1" applyAlignment="1" applyProtection="1">
      <alignment vertical="center" wrapText="1"/>
      <protection locked="0"/>
    </xf>
    <xf numFmtId="166" fontId="7" fillId="0" borderId="1" xfId="1" applyNumberFormat="1" applyFont="1" applyFill="1" applyBorder="1" applyAlignment="1">
      <alignment horizontal="left" vertical="top" wrapText="1"/>
    </xf>
    <xf numFmtId="0" fontId="7" fillId="2" borderId="1" xfId="2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left" vertical="center" wrapText="1"/>
    </xf>
    <xf numFmtId="0" fontId="7" fillId="2" borderId="1" xfId="3" quotePrefix="1" applyFont="1" applyFill="1" applyBorder="1" applyAlignment="1">
      <alignment horizontal="left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6" fontId="7" fillId="0" borderId="1" xfId="1" applyNumberFormat="1" applyFont="1" applyFill="1" applyBorder="1" applyAlignment="1">
      <alignment horizontal="right" vertical="center"/>
    </xf>
    <xf numFmtId="166" fontId="6" fillId="0" borderId="1" xfId="1" applyNumberFormat="1" applyFont="1" applyBorder="1" applyAlignment="1">
      <alignment horizontal="center" vertical="center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166" fontId="6" fillId="0" borderId="0" xfId="1" applyNumberFormat="1" applyFont="1" applyAlignment="1">
      <alignment horizontal="center" vertical="center"/>
    </xf>
    <xf numFmtId="0" fontId="6" fillId="0" borderId="1" xfId="0" applyFont="1" applyBorder="1" applyProtection="1">
      <protection locked="0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right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165" fontId="2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left" vertical="center"/>
      <protection locked="0"/>
    </xf>
  </cellXfs>
  <cellStyles count="4">
    <cellStyle name="Comma" xfId="1" builtinId="3"/>
    <cellStyle name="Ledger 17 x 11 in 2 2" xfId="2"/>
    <cellStyle name="Normal" xfId="0" builtinId="0"/>
    <cellStyle name="Normal 12" xfId="3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102"/>
  <sheetViews>
    <sheetView tabSelected="1" topLeftCell="A55" zoomScale="90" zoomScaleNormal="90" zoomScaleSheetLayoutView="100" workbookViewId="0">
      <selection activeCell="H5" sqref="H5"/>
    </sheetView>
  </sheetViews>
  <sheetFormatPr defaultColWidth="9" defaultRowHeight="16.5"/>
  <cols>
    <col min="1" max="1" width="6.5703125" style="41" customWidth="1"/>
    <col min="2" max="2" width="36.7109375" style="41" customWidth="1"/>
    <col min="3" max="3" width="21.5703125" style="77" customWidth="1"/>
    <col min="4" max="4" width="8.5703125" style="72" customWidth="1"/>
    <col min="5" max="5" width="10" style="78" bestFit="1" customWidth="1"/>
    <col min="6" max="6" width="15.7109375" style="43" customWidth="1"/>
    <col min="7" max="16384" width="9" style="41"/>
  </cols>
  <sheetData>
    <row r="1" spans="1:6" ht="17.45" customHeight="1">
      <c r="A1" s="83" t="s">
        <v>162</v>
      </c>
      <c r="B1" s="83"/>
      <c r="C1" s="83"/>
      <c r="D1" s="83"/>
      <c r="E1" s="83"/>
      <c r="F1" s="83"/>
    </row>
    <row r="2" spans="1:6" ht="17.45" customHeight="1">
      <c r="A2" s="83" t="s">
        <v>163</v>
      </c>
      <c r="B2" s="83"/>
      <c r="C2" s="83"/>
      <c r="D2" s="83"/>
      <c r="E2" s="83"/>
      <c r="F2" s="83"/>
    </row>
    <row r="3" spans="1:6" ht="17.45" customHeight="1">
      <c r="A3" s="84" t="s">
        <v>164</v>
      </c>
      <c r="B3" s="84"/>
      <c r="C3" s="84"/>
      <c r="D3" s="84"/>
      <c r="E3" s="84"/>
      <c r="F3" s="84"/>
    </row>
    <row r="4" spans="1:6" ht="17.45" customHeight="1">
      <c r="A4" s="63"/>
      <c r="B4" s="63"/>
      <c r="C4" s="63"/>
      <c r="D4" s="63"/>
      <c r="E4" s="67"/>
      <c r="F4" s="63"/>
    </row>
    <row r="5" spans="1:6" ht="49.5">
      <c r="A5" s="66" t="s">
        <v>0</v>
      </c>
      <c r="B5" s="66" t="s">
        <v>103</v>
      </c>
      <c r="C5" s="11" t="s">
        <v>161</v>
      </c>
      <c r="D5" s="66" t="s">
        <v>2</v>
      </c>
      <c r="E5" s="16" t="s">
        <v>3</v>
      </c>
      <c r="F5" s="16" t="s">
        <v>63</v>
      </c>
    </row>
    <row r="6" spans="1:6" ht="33">
      <c r="A6" s="26">
        <v>1</v>
      </c>
      <c r="B6" s="64" t="s">
        <v>7</v>
      </c>
      <c r="C6" s="64" t="s">
        <v>5</v>
      </c>
      <c r="D6" s="26" t="s">
        <v>6</v>
      </c>
      <c r="E6" s="50">
        <f>'Khu A'!F225+ktc!E4+'Khu B,C,E'!E4</f>
        <v>450</v>
      </c>
      <c r="F6" s="64" t="s">
        <v>165</v>
      </c>
    </row>
    <row r="7" spans="1:6" ht="33">
      <c r="A7" s="26">
        <v>2</v>
      </c>
      <c r="B7" s="64" t="s">
        <v>156</v>
      </c>
      <c r="C7" s="64" t="s">
        <v>155</v>
      </c>
      <c r="D7" s="26" t="s">
        <v>10</v>
      </c>
      <c r="E7" s="50">
        <f>'Khu A'!F226+ktc!E5+'Khu B,C,E'!E5</f>
        <v>1900</v>
      </c>
      <c r="F7" s="64" t="s">
        <v>165</v>
      </c>
    </row>
    <row r="8" spans="1:6" ht="33">
      <c r="A8" s="26">
        <v>3</v>
      </c>
      <c r="B8" s="64" t="s">
        <v>11</v>
      </c>
      <c r="C8" s="64" t="s">
        <v>12</v>
      </c>
      <c r="D8" s="26" t="s">
        <v>10</v>
      </c>
      <c r="E8" s="50">
        <f>'Khu A'!F227+ktc!E6+'Khu B,C,E'!E6</f>
        <v>100</v>
      </c>
      <c r="F8" s="64" t="s">
        <v>165</v>
      </c>
    </row>
    <row r="9" spans="1:6" ht="33">
      <c r="A9" s="26">
        <v>4</v>
      </c>
      <c r="B9" s="64" t="s">
        <v>13</v>
      </c>
      <c r="C9" s="64" t="s">
        <v>5</v>
      </c>
      <c r="D9" s="26" t="s">
        <v>14</v>
      </c>
      <c r="E9" s="50">
        <f>'Khu A'!F228+ktc!E7+'Khu B,C,E'!E7</f>
        <v>15000</v>
      </c>
      <c r="F9" s="64" t="s">
        <v>165</v>
      </c>
    </row>
    <row r="10" spans="1:6" ht="33">
      <c r="A10" s="26">
        <v>5</v>
      </c>
      <c r="B10" s="64" t="s">
        <v>15</v>
      </c>
      <c r="C10" s="64" t="s">
        <v>5</v>
      </c>
      <c r="D10" s="26" t="s">
        <v>14</v>
      </c>
      <c r="E10" s="50">
        <f>ktc!E8+'Khu B,C,E'!E8</f>
        <v>2000</v>
      </c>
      <c r="F10" s="64" t="s">
        <v>165</v>
      </c>
    </row>
    <row r="11" spans="1:6" ht="33">
      <c r="A11" s="26">
        <v>6</v>
      </c>
      <c r="B11" s="64" t="s">
        <v>16</v>
      </c>
      <c r="C11" s="64" t="s">
        <v>17</v>
      </c>
      <c r="D11" s="26" t="s">
        <v>10</v>
      </c>
      <c r="E11" s="50">
        <f>'Khu A'!F229+ktc!E9+'Khu B,C,E'!E9</f>
        <v>200</v>
      </c>
      <c r="F11" s="64" t="s">
        <v>165</v>
      </c>
    </row>
    <row r="12" spans="1:6" ht="33">
      <c r="A12" s="26">
        <v>7</v>
      </c>
      <c r="B12" s="64" t="s">
        <v>69</v>
      </c>
      <c r="C12" s="64" t="s">
        <v>19</v>
      </c>
      <c r="D12" s="26" t="s">
        <v>20</v>
      </c>
      <c r="E12" s="50">
        <v>50</v>
      </c>
      <c r="F12" s="64" t="s">
        <v>165</v>
      </c>
    </row>
    <row r="13" spans="1:6" ht="33">
      <c r="A13" s="26">
        <v>8</v>
      </c>
      <c r="B13" s="64" t="s">
        <v>18</v>
      </c>
      <c r="C13" s="64" t="s">
        <v>19</v>
      </c>
      <c r="D13" s="26" t="s">
        <v>20</v>
      </c>
      <c r="E13" s="50">
        <f>'Khu A'!F230+ktc!E10+'Khu B,C,E'!E10</f>
        <v>1450</v>
      </c>
      <c r="F13" s="64" t="s">
        <v>165</v>
      </c>
    </row>
    <row r="14" spans="1:6" ht="33">
      <c r="A14" s="26">
        <v>9</v>
      </c>
      <c r="B14" s="64" t="s">
        <v>70</v>
      </c>
      <c r="C14" s="64" t="s">
        <v>19</v>
      </c>
      <c r="D14" s="26" t="s">
        <v>20</v>
      </c>
      <c r="E14" s="50">
        <v>50</v>
      </c>
      <c r="F14" s="64" t="s">
        <v>165</v>
      </c>
    </row>
    <row r="15" spans="1:6" ht="33">
      <c r="A15" s="26">
        <v>10</v>
      </c>
      <c r="B15" s="64" t="s">
        <v>21</v>
      </c>
      <c r="C15" s="64" t="s">
        <v>19</v>
      </c>
      <c r="D15" s="26" t="s">
        <v>20</v>
      </c>
      <c r="E15" s="50">
        <f>'Khu A'!F231+ktc!E11+'Khu B,C,E'!E11</f>
        <v>1450</v>
      </c>
      <c r="F15" s="64" t="s">
        <v>165</v>
      </c>
    </row>
    <row r="16" spans="1:6" ht="33">
      <c r="A16" s="26">
        <v>11</v>
      </c>
      <c r="B16" s="64" t="s">
        <v>22</v>
      </c>
      <c r="C16" s="64" t="s">
        <v>19</v>
      </c>
      <c r="D16" s="26" t="s">
        <v>20</v>
      </c>
      <c r="E16" s="50">
        <f>'Khu A'!F232</f>
        <v>299.5</v>
      </c>
      <c r="F16" s="64" t="s">
        <v>165</v>
      </c>
    </row>
    <row r="17" spans="1:6" ht="33">
      <c r="A17" s="26">
        <v>12</v>
      </c>
      <c r="B17" s="64" t="s">
        <v>157</v>
      </c>
      <c r="C17" s="64" t="s">
        <v>158</v>
      </c>
      <c r="D17" s="26" t="s">
        <v>111</v>
      </c>
      <c r="E17" s="50">
        <f>'Khu A'!F233+ktc!E13+'Khu B,C,E'!E13</f>
        <v>350</v>
      </c>
      <c r="F17" s="64" t="s">
        <v>165</v>
      </c>
    </row>
    <row r="18" spans="1:6" ht="33">
      <c r="A18" s="46">
        <v>13</v>
      </c>
      <c r="B18" s="64" t="s">
        <v>101</v>
      </c>
      <c r="C18" s="64" t="s">
        <v>19</v>
      </c>
      <c r="D18" s="26" t="s">
        <v>20</v>
      </c>
      <c r="E18" s="50">
        <f>ktc!E14+'Khu B,C,E'!E14</f>
        <v>200</v>
      </c>
      <c r="F18" s="64" t="s">
        <v>165</v>
      </c>
    </row>
    <row r="19" spans="1:6" ht="33">
      <c r="A19" s="26">
        <v>14</v>
      </c>
      <c r="B19" s="64" t="s">
        <v>108</v>
      </c>
      <c r="C19" s="64" t="s">
        <v>19</v>
      </c>
      <c r="D19" s="26" t="s">
        <v>107</v>
      </c>
      <c r="E19" s="50">
        <f>ktc!E15</f>
        <v>300</v>
      </c>
      <c r="F19" s="64" t="s">
        <v>165</v>
      </c>
    </row>
    <row r="20" spans="1:6" ht="33">
      <c r="A20" s="26">
        <v>15</v>
      </c>
      <c r="B20" s="64" t="s">
        <v>4</v>
      </c>
      <c r="C20" s="64" t="s">
        <v>5</v>
      </c>
      <c r="D20" s="26" t="s">
        <v>6</v>
      </c>
      <c r="E20" s="50">
        <f>'Khu A'!F234+ktc!E16+'Khu B,C,E'!E15</f>
        <v>10</v>
      </c>
      <c r="F20" s="64" t="s">
        <v>165</v>
      </c>
    </row>
    <row r="21" spans="1:6" ht="33">
      <c r="A21" s="26">
        <v>16</v>
      </c>
      <c r="B21" s="64" t="s">
        <v>73</v>
      </c>
      <c r="C21" s="64" t="s">
        <v>71</v>
      </c>
      <c r="D21" s="26" t="s">
        <v>20</v>
      </c>
      <c r="E21" s="50">
        <f>'Khu A'!F235+'Khu B,C,E'!E16</f>
        <v>20</v>
      </c>
      <c r="F21" s="64" t="s">
        <v>165</v>
      </c>
    </row>
    <row r="22" spans="1:6" ht="33">
      <c r="A22" s="26">
        <v>17</v>
      </c>
      <c r="B22" s="64" t="s">
        <v>159</v>
      </c>
      <c r="C22" s="64" t="s">
        <v>62</v>
      </c>
      <c r="D22" s="26" t="s">
        <v>33</v>
      </c>
      <c r="E22" s="50">
        <f>'Khu A'!F236+ktc!E17+'Khu B,C,E'!E17</f>
        <v>50</v>
      </c>
      <c r="F22" s="64" t="s">
        <v>165</v>
      </c>
    </row>
    <row r="23" spans="1:6" ht="33">
      <c r="A23" s="26">
        <v>18</v>
      </c>
      <c r="B23" s="64" t="s">
        <v>102</v>
      </c>
      <c r="C23" s="64" t="s">
        <v>24</v>
      </c>
      <c r="D23" s="26" t="s">
        <v>25</v>
      </c>
      <c r="E23" s="50">
        <v>2500</v>
      </c>
      <c r="F23" s="64" t="s">
        <v>165</v>
      </c>
    </row>
    <row r="24" spans="1:6" ht="33">
      <c r="A24" s="26">
        <v>19</v>
      </c>
      <c r="B24" s="64" t="s">
        <v>23</v>
      </c>
      <c r="C24" s="64" t="s">
        <v>24</v>
      </c>
      <c r="D24" s="26" t="s">
        <v>25</v>
      </c>
      <c r="E24" s="50">
        <f>'Khu A'!F238+ktc!E18+'Khu B,C,E'!E18</f>
        <v>1500</v>
      </c>
      <c r="F24" s="64" t="s">
        <v>165</v>
      </c>
    </row>
    <row r="25" spans="1:6" ht="33">
      <c r="A25" s="26">
        <v>20</v>
      </c>
      <c r="B25" s="64" t="s">
        <v>26</v>
      </c>
      <c r="C25" s="64" t="s">
        <v>27</v>
      </c>
      <c r="D25" s="26" t="s">
        <v>20</v>
      </c>
      <c r="E25" s="50">
        <f>'Khu A'!F239+ktc!E19+'Khu B,C,E'!E19</f>
        <v>35</v>
      </c>
      <c r="F25" s="64" t="s">
        <v>165</v>
      </c>
    </row>
    <row r="26" spans="1:6" ht="33">
      <c r="A26" s="26">
        <v>21</v>
      </c>
      <c r="B26" s="64" t="s">
        <v>28</v>
      </c>
      <c r="C26" s="64" t="s">
        <v>27</v>
      </c>
      <c r="D26" s="26" t="s">
        <v>20</v>
      </c>
      <c r="E26" s="50">
        <f>'Khu A'!F240+ktc!E20+'Khu B,C,E'!E20</f>
        <v>50</v>
      </c>
      <c r="F26" s="64" t="s">
        <v>165</v>
      </c>
    </row>
    <row r="27" spans="1:6" ht="33">
      <c r="A27" s="26">
        <v>22</v>
      </c>
      <c r="B27" s="64" t="s">
        <v>29</v>
      </c>
      <c r="C27" s="64" t="s">
        <v>27</v>
      </c>
      <c r="D27" s="26" t="s">
        <v>20</v>
      </c>
      <c r="E27" s="50">
        <f>'Khu A'!F241+ktc!E21+'Khu B,C,E'!E21</f>
        <v>50</v>
      </c>
      <c r="F27" s="64" t="s">
        <v>165</v>
      </c>
    </row>
    <row r="28" spans="1:6" ht="33">
      <c r="A28" s="26">
        <v>23</v>
      </c>
      <c r="B28" s="64" t="s">
        <v>30</v>
      </c>
      <c r="C28" s="64" t="s">
        <v>27</v>
      </c>
      <c r="D28" s="26" t="s">
        <v>20</v>
      </c>
      <c r="E28" s="50">
        <f>'Khu A'!F242+ktc!E22+'Khu B,C,E'!E22</f>
        <v>20</v>
      </c>
      <c r="F28" s="64" t="s">
        <v>165</v>
      </c>
    </row>
    <row r="29" spans="1:6" ht="33">
      <c r="A29" s="26">
        <v>24</v>
      </c>
      <c r="B29" s="64" t="s">
        <v>31</v>
      </c>
      <c r="C29" s="64" t="s">
        <v>32</v>
      </c>
      <c r="D29" s="26" t="s">
        <v>33</v>
      </c>
      <c r="E29" s="50">
        <f>'Khu A'!F243+ktc!E23+'Khu B,C,E'!E23</f>
        <v>1300</v>
      </c>
      <c r="F29" s="64" t="s">
        <v>165</v>
      </c>
    </row>
    <row r="30" spans="1:6" ht="33">
      <c r="A30" s="26">
        <v>25</v>
      </c>
      <c r="B30" s="64" t="s">
        <v>34</v>
      </c>
      <c r="C30" s="64" t="s">
        <v>35</v>
      </c>
      <c r="D30" s="58" t="s">
        <v>36</v>
      </c>
      <c r="E30" s="50">
        <f>'Khu A'!F244+ktc!E24+'Khu B,C,E'!E24</f>
        <v>130</v>
      </c>
      <c r="F30" s="64" t="s">
        <v>165</v>
      </c>
    </row>
    <row r="31" spans="1:6" ht="33">
      <c r="A31" s="26">
        <v>26</v>
      </c>
      <c r="B31" s="64" t="s">
        <v>64</v>
      </c>
      <c r="C31" s="64" t="s">
        <v>37</v>
      </c>
      <c r="D31" s="58" t="s">
        <v>38</v>
      </c>
      <c r="E31" s="50">
        <f>'Khu A'!F245+ktc!E25+'Khu B,C,E'!E25</f>
        <v>50</v>
      </c>
      <c r="F31" s="64" t="s">
        <v>165</v>
      </c>
    </row>
    <row r="32" spans="1:6" ht="33">
      <c r="A32" s="26">
        <v>27</v>
      </c>
      <c r="B32" s="64" t="s">
        <v>39</v>
      </c>
      <c r="C32" s="64" t="s">
        <v>37</v>
      </c>
      <c r="D32" s="58" t="s">
        <v>40</v>
      </c>
      <c r="E32" s="50">
        <f>'Khu A'!F246+ktc!E26+'Khu B,C,E'!E26</f>
        <v>30</v>
      </c>
      <c r="F32" s="64" t="s">
        <v>165</v>
      </c>
    </row>
    <row r="33" spans="1:6" ht="33">
      <c r="A33" s="26">
        <v>28</v>
      </c>
      <c r="B33" s="64" t="s">
        <v>41</v>
      </c>
      <c r="C33" s="64" t="s">
        <v>37</v>
      </c>
      <c r="D33" s="58" t="s">
        <v>40</v>
      </c>
      <c r="E33" s="50">
        <f>'Khu B,C,E'!E27</f>
        <v>20</v>
      </c>
      <c r="F33" s="64" t="s">
        <v>165</v>
      </c>
    </row>
    <row r="34" spans="1:6" ht="33">
      <c r="A34" s="26">
        <v>29</v>
      </c>
      <c r="B34" s="64" t="s">
        <v>42</v>
      </c>
      <c r="C34" s="64" t="s">
        <v>43</v>
      </c>
      <c r="D34" s="58" t="s">
        <v>40</v>
      </c>
      <c r="E34" s="50">
        <f>'Khu B,C,E'!E28</f>
        <v>20</v>
      </c>
      <c r="F34" s="64" t="s">
        <v>165</v>
      </c>
    </row>
    <row r="35" spans="1:6" ht="33">
      <c r="A35" s="26">
        <v>30</v>
      </c>
      <c r="B35" s="64" t="s">
        <v>44</v>
      </c>
      <c r="C35" s="64" t="s">
        <v>43</v>
      </c>
      <c r="D35" s="58" t="s">
        <v>40</v>
      </c>
      <c r="E35" s="50">
        <f>'Khu B,C,E'!E29</f>
        <v>20</v>
      </c>
      <c r="F35" s="64" t="s">
        <v>165</v>
      </c>
    </row>
    <row r="36" spans="1:6" ht="33">
      <c r="A36" s="26">
        <v>31</v>
      </c>
      <c r="B36" s="64" t="s">
        <v>45</v>
      </c>
      <c r="C36" s="64" t="s">
        <v>43</v>
      </c>
      <c r="D36" s="58" t="s">
        <v>40</v>
      </c>
      <c r="E36" s="50">
        <f>'Khu B,C,E'!E30</f>
        <v>40</v>
      </c>
      <c r="F36" s="64" t="s">
        <v>165</v>
      </c>
    </row>
    <row r="37" spans="1:6" ht="33">
      <c r="A37" s="26">
        <v>32</v>
      </c>
      <c r="B37" s="64" t="s">
        <v>46</v>
      </c>
      <c r="C37" s="64" t="s">
        <v>43</v>
      </c>
      <c r="D37" s="58" t="s">
        <v>40</v>
      </c>
      <c r="E37" s="50">
        <f>'Khu B,C,E'!E31</f>
        <v>20</v>
      </c>
      <c r="F37" s="64" t="s">
        <v>165</v>
      </c>
    </row>
    <row r="38" spans="1:6" ht="33">
      <c r="A38" s="26">
        <v>33</v>
      </c>
      <c r="B38" s="64" t="s">
        <v>47</v>
      </c>
      <c r="C38" s="64" t="s">
        <v>43</v>
      </c>
      <c r="D38" s="58" t="s">
        <v>40</v>
      </c>
      <c r="E38" s="50">
        <f>'Khu B,C,E'!E32</f>
        <v>20</v>
      </c>
      <c r="F38" s="64" t="s">
        <v>165</v>
      </c>
    </row>
    <row r="39" spans="1:6" ht="33">
      <c r="A39" s="26">
        <v>34</v>
      </c>
      <c r="B39" s="64" t="s">
        <v>160</v>
      </c>
      <c r="C39" s="64" t="s">
        <v>43</v>
      </c>
      <c r="D39" s="58" t="s">
        <v>40</v>
      </c>
      <c r="E39" s="50">
        <v>20</v>
      </c>
      <c r="F39" s="64" t="s">
        <v>165</v>
      </c>
    </row>
    <row r="40" spans="1:6" ht="33">
      <c r="A40" s="26">
        <v>35</v>
      </c>
      <c r="B40" s="64" t="s">
        <v>135</v>
      </c>
      <c r="C40" s="64" t="s">
        <v>134</v>
      </c>
      <c r="D40" s="58" t="s">
        <v>40</v>
      </c>
      <c r="E40" s="50">
        <f>PCCC!F5</f>
        <v>25</v>
      </c>
      <c r="F40" s="64" t="s">
        <v>165</v>
      </c>
    </row>
    <row r="41" spans="1:6" ht="33">
      <c r="A41" s="26">
        <v>36</v>
      </c>
      <c r="B41" s="64" t="s">
        <v>136</v>
      </c>
      <c r="C41" s="64" t="s">
        <v>134</v>
      </c>
      <c r="D41" s="58" t="s">
        <v>40</v>
      </c>
      <c r="E41" s="50">
        <f>PCCC!F6</f>
        <v>25</v>
      </c>
      <c r="F41" s="64" t="s">
        <v>165</v>
      </c>
    </row>
    <row r="42" spans="1:6" ht="33">
      <c r="A42" s="26">
        <v>37</v>
      </c>
      <c r="B42" s="64" t="s">
        <v>137</v>
      </c>
      <c r="C42" s="64" t="s">
        <v>134</v>
      </c>
      <c r="D42" s="58" t="s">
        <v>40</v>
      </c>
      <c r="E42" s="50">
        <f>PCCC!F7</f>
        <v>25</v>
      </c>
      <c r="F42" s="64" t="s">
        <v>165</v>
      </c>
    </row>
    <row r="43" spans="1:6" ht="33">
      <c r="A43" s="26">
        <v>38</v>
      </c>
      <c r="B43" s="64" t="s">
        <v>138</v>
      </c>
      <c r="C43" s="64" t="s">
        <v>134</v>
      </c>
      <c r="D43" s="58" t="s">
        <v>40</v>
      </c>
      <c r="E43" s="50">
        <f>PCCC!F8</f>
        <v>25</v>
      </c>
      <c r="F43" s="64" t="s">
        <v>165</v>
      </c>
    </row>
    <row r="44" spans="1:6" ht="33">
      <c r="A44" s="26">
        <v>39</v>
      </c>
      <c r="B44" s="64" t="s">
        <v>139</v>
      </c>
      <c r="C44" s="64" t="s">
        <v>134</v>
      </c>
      <c r="D44" s="58" t="s">
        <v>40</v>
      </c>
      <c r="E44" s="50">
        <f>PCCC!F9</f>
        <v>25</v>
      </c>
      <c r="F44" s="64" t="s">
        <v>165</v>
      </c>
    </row>
    <row r="45" spans="1:6" ht="33">
      <c r="A45" s="26">
        <v>40</v>
      </c>
      <c r="B45" s="64" t="s">
        <v>149</v>
      </c>
      <c r="C45" s="64" t="s">
        <v>134</v>
      </c>
      <c r="D45" s="58" t="s">
        <v>81</v>
      </c>
      <c r="E45" s="50">
        <f>PCCC!F10</f>
        <v>30</v>
      </c>
      <c r="F45" s="64" t="s">
        <v>165</v>
      </c>
    </row>
    <row r="46" spans="1:6" ht="33">
      <c r="A46" s="26">
        <v>41</v>
      </c>
      <c r="B46" s="64" t="s">
        <v>150</v>
      </c>
      <c r="C46" s="64" t="s">
        <v>134</v>
      </c>
      <c r="D46" s="58" t="s">
        <v>81</v>
      </c>
      <c r="E46" s="50">
        <f>PCCC!F11</f>
        <v>30</v>
      </c>
      <c r="F46" s="64" t="s">
        <v>165</v>
      </c>
    </row>
    <row r="47" spans="1:6" ht="33">
      <c r="A47" s="26">
        <v>42</v>
      </c>
      <c r="B47" s="64" t="s">
        <v>151</v>
      </c>
      <c r="C47" s="64" t="s">
        <v>134</v>
      </c>
      <c r="D47" s="58" t="s">
        <v>81</v>
      </c>
      <c r="E47" s="50">
        <f>PCCC!F12</f>
        <v>30</v>
      </c>
      <c r="F47" s="64" t="s">
        <v>165</v>
      </c>
    </row>
    <row r="48" spans="1:6" ht="33">
      <c r="A48" s="26">
        <v>43</v>
      </c>
      <c r="B48" s="64" t="s">
        <v>152</v>
      </c>
      <c r="C48" s="64" t="s">
        <v>134</v>
      </c>
      <c r="D48" s="58" t="s">
        <v>81</v>
      </c>
      <c r="E48" s="50">
        <f>PCCC!F13</f>
        <v>30</v>
      </c>
      <c r="F48" s="64" t="s">
        <v>165</v>
      </c>
    </row>
    <row r="49" spans="1:6" ht="33">
      <c r="A49" s="26">
        <v>44</v>
      </c>
      <c r="B49" s="64" t="s">
        <v>153</v>
      </c>
      <c r="C49" s="64" t="s">
        <v>134</v>
      </c>
      <c r="D49" s="58" t="s">
        <v>81</v>
      </c>
      <c r="E49" s="50">
        <f>PCCC!F14</f>
        <v>30</v>
      </c>
      <c r="F49" s="64" t="s">
        <v>165</v>
      </c>
    </row>
    <row r="50" spans="1:6" ht="33">
      <c r="A50" s="26">
        <v>45</v>
      </c>
      <c r="B50" s="64" t="s">
        <v>144</v>
      </c>
      <c r="C50" s="64" t="s">
        <v>134</v>
      </c>
      <c r="D50" s="58" t="s">
        <v>81</v>
      </c>
      <c r="E50" s="50">
        <f>PCCC!F15</f>
        <v>30</v>
      </c>
      <c r="F50" s="64" t="s">
        <v>165</v>
      </c>
    </row>
    <row r="51" spans="1:6" ht="33">
      <c r="A51" s="26">
        <v>46</v>
      </c>
      <c r="B51" s="64" t="s">
        <v>145</v>
      </c>
      <c r="C51" s="64" t="s">
        <v>134</v>
      </c>
      <c r="D51" s="58" t="s">
        <v>81</v>
      </c>
      <c r="E51" s="50">
        <f>PCCC!F16</f>
        <v>30</v>
      </c>
      <c r="F51" s="64" t="s">
        <v>165</v>
      </c>
    </row>
    <row r="52" spans="1:6" ht="33">
      <c r="A52" s="26">
        <v>47</v>
      </c>
      <c r="B52" s="64" t="s">
        <v>146</v>
      </c>
      <c r="C52" s="64" t="s">
        <v>134</v>
      </c>
      <c r="D52" s="58" t="s">
        <v>81</v>
      </c>
      <c r="E52" s="50">
        <f>PCCC!F17</f>
        <v>30</v>
      </c>
      <c r="F52" s="64" t="s">
        <v>165</v>
      </c>
    </row>
    <row r="53" spans="1:6" ht="33">
      <c r="A53" s="26">
        <v>48</v>
      </c>
      <c r="B53" s="64" t="s">
        <v>147</v>
      </c>
      <c r="C53" s="64" t="s">
        <v>134</v>
      </c>
      <c r="D53" s="58" t="s">
        <v>81</v>
      </c>
      <c r="E53" s="50">
        <f>PCCC!F18</f>
        <v>30</v>
      </c>
      <c r="F53" s="64" t="s">
        <v>165</v>
      </c>
    </row>
    <row r="54" spans="1:6" ht="33">
      <c r="A54" s="26">
        <v>49</v>
      </c>
      <c r="B54" s="64" t="s">
        <v>148</v>
      </c>
      <c r="C54" s="64" t="s">
        <v>134</v>
      </c>
      <c r="D54" s="58" t="s">
        <v>81</v>
      </c>
      <c r="E54" s="50">
        <f>PCCC!F19</f>
        <v>30</v>
      </c>
      <c r="F54" s="64" t="s">
        <v>165</v>
      </c>
    </row>
    <row r="55" spans="1:6" ht="33">
      <c r="A55" s="26">
        <v>50</v>
      </c>
      <c r="B55" s="64" t="s">
        <v>48</v>
      </c>
      <c r="C55" s="64" t="s">
        <v>49</v>
      </c>
      <c r="D55" s="58" t="s">
        <v>50</v>
      </c>
      <c r="E55" s="50">
        <f>ktc!E27+'Khu B,C,E'!E33</f>
        <v>60</v>
      </c>
      <c r="F55" s="64" t="s">
        <v>165</v>
      </c>
    </row>
    <row r="56" spans="1:6" ht="33">
      <c r="A56" s="26">
        <v>51</v>
      </c>
      <c r="B56" s="64" t="s">
        <v>51</v>
      </c>
      <c r="C56" s="64" t="s">
        <v>52</v>
      </c>
      <c r="D56" s="58" t="s">
        <v>33</v>
      </c>
      <c r="E56" s="50">
        <f>'Khu A'!F247+ktc!E28+'Khu B,C,E'!E34</f>
        <v>110</v>
      </c>
      <c r="F56" s="64" t="s">
        <v>165</v>
      </c>
    </row>
    <row r="57" spans="1:6" ht="33">
      <c r="A57" s="26">
        <v>52</v>
      </c>
      <c r="B57" s="64" t="s">
        <v>53</v>
      </c>
      <c r="C57" s="64" t="s">
        <v>54</v>
      </c>
      <c r="D57" s="58" t="s">
        <v>33</v>
      </c>
      <c r="E57" s="50">
        <f>'Khu A'!F248+'Khu B,C,E'!E35</f>
        <v>80</v>
      </c>
      <c r="F57" s="64" t="s">
        <v>165</v>
      </c>
    </row>
    <row r="58" spans="1:6" ht="33">
      <c r="A58" s="26">
        <v>53</v>
      </c>
      <c r="B58" s="64" t="s">
        <v>68</v>
      </c>
      <c r="C58" s="64" t="s">
        <v>72</v>
      </c>
      <c r="D58" s="58" t="s">
        <v>50</v>
      </c>
      <c r="E58" s="50">
        <f>'Khu A'!F249+ktc!E29+'Khu B,C,E'!E36</f>
        <v>150</v>
      </c>
      <c r="F58" s="64" t="s">
        <v>165</v>
      </c>
    </row>
    <row r="59" spans="1:6" ht="33">
      <c r="A59" s="26">
        <v>54</v>
      </c>
      <c r="B59" s="64" t="s">
        <v>132</v>
      </c>
      <c r="C59" s="64" t="s">
        <v>72</v>
      </c>
      <c r="D59" s="58" t="s">
        <v>50</v>
      </c>
      <c r="E59" s="50">
        <f>'Khu B,C,E'!E37</f>
        <v>20</v>
      </c>
      <c r="F59" s="64" t="s">
        <v>165</v>
      </c>
    </row>
    <row r="60" spans="1:6" ht="33">
      <c r="A60" s="26">
        <v>55</v>
      </c>
      <c r="B60" s="64" t="s">
        <v>55</v>
      </c>
      <c r="C60" s="64" t="s">
        <v>56</v>
      </c>
      <c r="D60" s="58" t="s">
        <v>33</v>
      </c>
      <c r="E60" s="50">
        <f>'Khu A'!F250+ktc!E30+'Khu B,C,E'!E38</f>
        <v>150</v>
      </c>
      <c r="F60" s="64" t="s">
        <v>165</v>
      </c>
    </row>
    <row r="61" spans="1:6" ht="33">
      <c r="A61" s="26">
        <v>56</v>
      </c>
      <c r="B61" s="64" t="s">
        <v>58</v>
      </c>
      <c r="C61" s="64" t="s">
        <v>57</v>
      </c>
      <c r="D61" s="58" t="s">
        <v>33</v>
      </c>
      <c r="E61" s="50">
        <f>'Khu A'!F251+ktc!E31+'Khu B,C,E'!E39</f>
        <v>70</v>
      </c>
      <c r="F61" s="64" t="s">
        <v>165</v>
      </c>
    </row>
    <row r="62" spans="1:6" ht="33">
      <c r="A62" s="26">
        <v>57</v>
      </c>
      <c r="B62" s="64" t="s">
        <v>59</v>
      </c>
      <c r="C62" s="64" t="s">
        <v>57</v>
      </c>
      <c r="D62" s="58" t="s">
        <v>33</v>
      </c>
      <c r="E62" s="50">
        <f>'Khu A'!F252+ktc!E32+'Khu B,C,E'!E40</f>
        <v>130</v>
      </c>
      <c r="F62" s="64" t="s">
        <v>165</v>
      </c>
    </row>
    <row r="63" spans="1:6" ht="33">
      <c r="A63" s="26">
        <v>58</v>
      </c>
      <c r="B63" s="64" t="s">
        <v>74</v>
      </c>
      <c r="C63" s="64" t="s">
        <v>60</v>
      </c>
      <c r="D63" s="71" t="s">
        <v>80</v>
      </c>
      <c r="E63" s="50">
        <f>ktc!E33</f>
        <v>80</v>
      </c>
      <c r="F63" s="64" t="s">
        <v>165</v>
      </c>
    </row>
    <row r="64" spans="1:6" ht="33">
      <c r="A64" s="26">
        <v>59</v>
      </c>
      <c r="B64" s="64" t="s">
        <v>75</v>
      </c>
      <c r="C64" s="64" t="s">
        <v>60</v>
      </c>
      <c r="D64" s="71" t="s">
        <v>81</v>
      </c>
      <c r="E64" s="50">
        <f>ktc!E34</f>
        <v>20</v>
      </c>
      <c r="F64" s="64" t="s">
        <v>165</v>
      </c>
    </row>
    <row r="65" spans="1:6" ht="33">
      <c r="A65" s="26">
        <v>60</v>
      </c>
      <c r="B65" s="64" t="s">
        <v>76</v>
      </c>
      <c r="C65" s="64" t="s">
        <v>60</v>
      </c>
      <c r="D65" s="71" t="s">
        <v>81</v>
      </c>
      <c r="E65" s="50">
        <f>ktc!E35</f>
        <v>20</v>
      </c>
      <c r="F65" s="64" t="s">
        <v>165</v>
      </c>
    </row>
    <row r="66" spans="1:6" ht="33">
      <c r="A66" s="26">
        <v>61</v>
      </c>
      <c r="B66" s="64" t="s">
        <v>77</v>
      </c>
      <c r="C66" s="64" t="s">
        <v>60</v>
      </c>
      <c r="D66" s="71" t="s">
        <v>81</v>
      </c>
      <c r="E66" s="50">
        <f>ktc!E36</f>
        <v>20</v>
      </c>
      <c r="F66" s="64" t="s">
        <v>165</v>
      </c>
    </row>
    <row r="67" spans="1:6" ht="33">
      <c r="A67" s="26">
        <v>62</v>
      </c>
      <c r="B67" s="64" t="s">
        <v>78</v>
      </c>
      <c r="C67" s="64" t="s">
        <v>60</v>
      </c>
      <c r="D67" s="71" t="s">
        <v>81</v>
      </c>
      <c r="E67" s="50">
        <f>ktc!E37</f>
        <v>20</v>
      </c>
      <c r="F67" s="64" t="s">
        <v>165</v>
      </c>
    </row>
    <row r="68" spans="1:6" ht="33">
      <c r="A68" s="26">
        <v>63</v>
      </c>
      <c r="B68" s="64" t="s">
        <v>88</v>
      </c>
      <c r="C68" s="64" t="s">
        <v>60</v>
      </c>
      <c r="D68" s="71" t="s">
        <v>81</v>
      </c>
      <c r="E68" s="50">
        <f>ktc!E38</f>
        <v>20</v>
      </c>
      <c r="F68" s="64" t="s">
        <v>165</v>
      </c>
    </row>
    <row r="69" spans="1:6" ht="33">
      <c r="A69" s="26">
        <v>64</v>
      </c>
      <c r="B69" s="64" t="s">
        <v>90</v>
      </c>
      <c r="C69" s="64" t="s">
        <v>60</v>
      </c>
      <c r="D69" s="71" t="s">
        <v>81</v>
      </c>
      <c r="E69" s="50">
        <f>ktc!E39</f>
        <v>20</v>
      </c>
      <c r="F69" s="64" t="s">
        <v>165</v>
      </c>
    </row>
    <row r="70" spans="1:6" ht="33">
      <c r="A70" s="26">
        <v>65</v>
      </c>
      <c r="B70" s="64" t="s">
        <v>83</v>
      </c>
      <c r="C70" s="64" t="s">
        <v>60</v>
      </c>
      <c r="D70" s="71" t="s">
        <v>80</v>
      </c>
      <c r="E70" s="50">
        <f>ktc!E40</f>
        <v>80</v>
      </c>
      <c r="F70" s="64" t="s">
        <v>165</v>
      </c>
    </row>
    <row r="71" spans="1:6" ht="33">
      <c r="A71" s="26">
        <v>66</v>
      </c>
      <c r="B71" s="64" t="s">
        <v>84</v>
      </c>
      <c r="C71" s="64" t="s">
        <v>60</v>
      </c>
      <c r="D71" s="71" t="s">
        <v>81</v>
      </c>
      <c r="E71" s="50">
        <f>ktc!E41</f>
        <v>20</v>
      </c>
      <c r="F71" s="64" t="s">
        <v>165</v>
      </c>
    </row>
    <row r="72" spans="1:6" ht="33">
      <c r="A72" s="26">
        <v>67</v>
      </c>
      <c r="B72" s="64" t="s">
        <v>85</v>
      </c>
      <c r="C72" s="64" t="s">
        <v>60</v>
      </c>
      <c r="D72" s="71" t="s">
        <v>81</v>
      </c>
      <c r="E72" s="50">
        <f>ktc!E42</f>
        <v>20</v>
      </c>
      <c r="F72" s="64" t="s">
        <v>165</v>
      </c>
    </row>
    <row r="73" spans="1:6" ht="33">
      <c r="A73" s="26">
        <v>68</v>
      </c>
      <c r="B73" s="64" t="s">
        <v>86</v>
      </c>
      <c r="C73" s="64" t="s">
        <v>60</v>
      </c>
      <c r="D73" s="71" t="s">
        <v>81</v>
      </c>
      <c r="E73" s="50">
        <f>ktc!E43</f>
        <v>20</v>
      </c>
      <c r="F73" s="64" t="s">
        <v>165</v>
      </c>
    </row>
    <row r="74" spans="1:6" ht="33">
      <c r="A74" s="26">
        <v>69</v>
      </c>
      <c r="B74" s="64" t="s">
        <v>87</v>
      </c>
      <c r="C74" s="64" t="s">
        <v>60</v>
      </c>
      <c r="D74" s="71" t="s">
        <v>81</v>
      </c>
      <c r="E74" s="50">
        <f>ktc!E44</f>
        <v>20</v>
      </c>
      <c r="F74" s="64" t="s">
        <v>165</v>
      </c>
    </row>
    <row r="75" spans="1:6" ht="33">
      <c r="A75" s="26">
        <v>70</v>
      </c>
      <c r="B75" s="64" t="s">
        <v>89</v>
      </c>
      <c r="C75" s="64" t="s">
        <v>60</v>
      </c>
      <c r="D75" s="71" t="s">
        <v>81</v>
      </c>
      <c r="E75" s="50">
        <f>ktc!E45</f>
        <v>10</v>
      </c>
      <c r="F75" s="64" t="s">
        <v>165</v>
      </c>
    </row>
    <row r="76" spans="1:6" ht="33">
      <c r="A76" s="26">
        <v>71</v>
      </c>
      <c r="B76" s="64" t="s">
        <v>98</v>
      </c>
      <c r="C76" s="64" t="s">
        <v>60</v>
      </c>
      <c r="D76" s="71" t="s">
        <v>80</v>
      </c>
      <c r="E76" s="50">
        <f>ktc!E46</f>
        <v>80</v>
      </c>
      <c r="F76" s="64" t="s">
        <v>165</v>
      </c>
    </row>
    <row r="77" spans="1:6" ht="33">
      <c r="A77" s="26">
        <v>72</v>
      </c>
      <c r="B77" s="64" t="s">
        <v>93</v>
      </c>
      <c r="C77" s="64" t="s">
        <v>60</v>
      </c>
      <c r="D77" s="71" t="s">
        <v>81</v>
      </c>
      <c r="E77" s="50">
        <f>ktc!E47</f>
        <v>20</v>
      </c>
      <c r="F77" s="64" t="s">
        <v>165</v>
      </c>
    </row>
    <row r="78" spans="1:6" ht="33">
      <c r="A78" s="26">
        <v>73</v>
      </c>
      <c r="B78" s="64" t="s">
        <v>94</v>
      </c>
      <c r="C78" s="64" t="s">
        <v>60</v>
      </c>
      <c r="D78" s="71" t="s">
        <v>81</v>
      </c>
      <c r="E78" s="50">
        <f>ktc!E48</f>
        <v>20</v>
      </c>
      <c r="F78" s="64" t="s">
        <v>165</v>
      </c>
    </row>
    <row r="79" spans="1:6" ht="33">
      <c r="A79" s="26">
        <v>74</v>
      </c>
      <c r="B79" s="64" t="s">
        <v>95</v>
      </c>
      <c r="C79" s="64" t="s">
        <v>60</v>
      </c>
      <c r="D79" s="71" t="s">
        <v>81</v>
      </c>
      <c r="E79" s="50">
        <f>ktc!E49</f>
        <v>20</v>
      </c>
      <c r="F79" s="64" t="s">
        <v>165</v>
      </c>
    </row>
    <row r="80" spans="1:6" ht="33">
      <c r="A80" s="26">
        <v>75</v>
      </c>
      <c r="B80" s="64" t="s">
        <v>96</v>
      </c>
      <c r="C80" s="64" t="s">
        <v>60</v>
      </c>
      <c r="D80" s="71" t="s">
        <v>81</v>
      </c>
      <c r="E80" s="50">
        <f>ktc!E50</f>
        <v>20</v>
      </c>
      <c r="F80" s="64" t="s">
        <v>165</v>
      </c>
    </row>
    <row r="81" spans="1:6" ht="33">
      <c r="A81" s="26">
        <v>76</v>
      </c>
      <c r="B81" s="64" t="s">
        <v>97</v>
      </c>
      <c r="C81" s="64" t="s">
        <v>60</v>
      </c>
      <c r="D81" s="71" t="s">
        <v>81</v>
      </c>
      <c r="E81" s="50">
        <f>ktc!E51</f>
        <v>10</v>
      </c>
      <c r="F81" s="64" t="s">
        <v>165</v>
      </c>
    </row>
    <row r="82" spans="1:6" ht="33">
      <c r="A82" s="26">
        <v>77</v>
      </c>
      <c r="B82" s="64" t="s">
        <v>92</v>
      </c>
      <c r="C82" s="64" t="s">
        <v>100</v>
      </c>
      <c r="D82" s="71" t="s">
        <v>80</v>
      </c>
      <c r="E82" s="50">
        <f>ktc!E52</f>
        <v>100</v>
      </c>
      <c r="F82" s="64" t="s">
        <v>165</v>
      </c>
    </row>
    <row r="83" spans="1:6" ht="33">
      <c r="A83" s="26">
        <v>78</v>
      </c>
      <c r="B83" s="64" t="s">
        <v>82</v>
      </c>
      <c r="C83" s="64" t="s">
        <v>100</v>
      </c>
      <c r="D83" s="71" t="s">
        <v>81</v>
      </c>
      <c r="E83" s="50">
        <f>ktc!E53</f>
        <v>100</v>
      </c>
      <c r="F83" s="64" t="s">
        <v>165</v>
      </c>
    </row>
    <row r="84" spans="1:6" ht="33">
      <c r="A84" s="26">
        <v>79</v>
      </c>
      <c r="B84" s="64" t="s">
        <v>91</v>
      </c>
      <c r="C84" s="64" t="s">
        <v>100</v>
      </c>
      <c r="D84" s="71" t="s">
        <v>81</v>
      </c>
      <c r="E84" s="50">
        <f>ktc!E54</f>
        <v>100</v>
      </c>
      <c r="F84" s="64" t="s">
        <v>165</v>
      </c>
    </row>
    <row r="85" spans="1:6" ht="33">
      <c r="A85" s="26">
        <v>80</v>
      </c>
      <c r="B85" s="64" t="s">
        <v>79</v>
      </c>
      <c r="C85" s="64" t="s">
        <v>99</v>
      </c>
      <c r="D85" s="71" t="s">
        <v>81</v>
      </c>
      <c r="E85" s="50">
        <f>ktc!E55</f>
        <v>2</v>
      </c>
      <c r="F85" s="64" t="s">
        <v>165</v>
      </c>
    </row>
    <row r="86" spans="1:6" ht="409.5">
      <c r="A86" s="26">
        <v>81</v>
      </c>
      <c r="B86" s="65" t="s">
        <v>167</v>
      </c>
      <c r="C86" s="65" t="s">
        <v>171</v>
      </c>
      <c r="D86" s="71" t="s">
        <v>166</v>
      </c>
      <c r="E86" s="50">
        <v>200</v>
      </c>
      <c r="F86" s="64" t="s">
        <v>165</v>
      </c>
    </row>
    <row r="87" spans="1:6" ht="264">
      <c r="A87" s="26">
        <v>82</v>
      </c>
      <c r="B87" s="65" t="s">
        <v>168</v>
      </c>
      <c r="C87" s="65" t="s">
        <v>172</v>
      </c>
      <c r="D87" s="71" t="s">
        <v>166</v>
      </c>
      <c r="E87" s="50">
        <v>200</v>
      </c>
      <c r="F87" s="64" t="s">
        <v>165</v>
      </c>
    </row>
    <row r="88" spans="1:6" ht="82.5">
      <c r="A88" s="26">
        <v>83</v>
      </c>
      <c r="B88" s="65" t="s">
        <v>185</v>
      </c>
      <c r="C88" s="65" t="s">
        <v>169</v>
      </c>
      <c r="D88" s="71" t="s">
        <v>170</v>
      </c>
      <c r="E88" s="50">
        <v>200</v>
      </c>
      <c r="F88" s="64" t="s">
        <v>165</v>
      </c>
    </row>
    <row r="89" spans="1:6" ht="82.5">
      <c r="A89" s="26">
        <v>84</v>
      </c>
      <c r="B89" s="65" t="s">
        <v>186</v>
      </c>
      <c r="C89" s="65" t="s">
        <v>169</v>
      </c>
      <c r="D89" s="71" t="s">
        <v>170</v>
      </c>
      <c r="E89" s="74">
        <v>100</v>
      </c>
      <c r="F89" s="64"/>
    </row>
    <row r="90" spans="1:6" ht="165">
      <c r="A90" s="26">
        <v>85</v>
      </c>
      <c r="B90" s="65" t="s">
        <v>173</v>
      </c>
      <c r="C90" s="69" t="s">
        <v>174</v>
      </c>
      <c r="D90" s="70" t="s">
        <v>166</v>
      </c>
      <c r="E90" s="82">
        <v>100</v>
      </c>
      <c r="F90" s="64" t="s">
        <v>165</v>
      </c>
    </row>
    <row r="91" spans="1:6" ht="165">
      <c r="A91" s="26">
        <v>86</v>
      </c>
      <c r="B91" s="65" t="s">
        <v>175</v>
      </c>
      <c r="C91" s="69" t="s">
        <v>182</v>
      </c>
      <c r="D91" s="73" t="s">
        <v>166</v>
      </c>
      <c r="E91" s="75">
        <v>50</v>
      </c>
      <c r="F91" s="64" t="s">
        <v>165</v>
      </c>
    </row>
    <row r="92" spans="1:6" ht="165">
      <c r="A92" s="26">
        <v>87</v>
      </c>
      <c r="B92" s="65" t="s">
        <v>176</v>
      </c>
      <c r="C92" s="69" t="s">
        <v>183</v>
      </c>
      <c r="D92" s="73"/>
      <c r="E92" s="75">
        <v>50</v>
      </c>
      <c r="F92" s="64" t="s">
        <v>165</v>
      </c>
    </row>
    <row r="93" spans="1:6" ht="165">
      <c r="A93" s="26">
        <v>88</v>
      </c>
      <c r="B93" s="65" t="s">
        <v>177</v>
      </c>
      <c r="C93" s="69" t="s">
        <v>174</v>
      </c>
      <c r="D93" s="73" t="s">
        <v>166</v>
      </c>
      <c r="E93" s="75">
        <v>50</v>
      </c>
      <c r="F93" s="64" t="s">
        <v>165</v>
      </c>
    </row>
    <row r="94" spans="1:6" ht="165">
      <c r="A94" s="26">
        <v>89</v>
      </c>
      <c r="B94" s="65" t="s">
        <v>178</v>
      </c>
      <c r="C94" s="69" t="s">
        <v>182</v>
      </c>
      <c r="D94" s="73" t="s">
        <v>166</v>
      </c>
      <c r="E94" s="75">
        <v>50</v>
      </c>
      <c r="F94" s="64" t="s">
        <v>165</v>
      </c>
    </row>
    <row r="95" spans="1:6" ht="165">
      <c r="A95" s="26">
        <v>90</v>
      </c>
      <c r="B95" s="65" t="s">
        <v>179</v>
      </c>
      <c r="C95" s="69" t="s">
        <v>183</v>
      </c>
      <c r="D95" s="73" t="s">
        <v>166</v>
      </c>
      <c r="E95" s="75">
        <v>50</v>
      </c>
      <c r="F95" s="64" t="s">
        <v>165</v>
      </c>
    </row>
    <row r="96" spans="1:6" ht="33">
      <c r="A96" s="26">
        <v>91</v>
      </c>
      <c r="B96" s="65" t="s">
        <v>180</v>
      </c>
      <c r="C96" s="76" t="s">
        <v>184</v>
      </c>
      <c r="D96" s="73" t="s">
        <v>166</v>
      </c>
      <c r="E96" s="75">
        <v>200</v>
      </c>
      <c r="F96" s="64" t="s">
        <v>165</v>
      </c>
    </row>
    <row r="97" spans="1:6" ht="33">
      <c r="A97" s="26">
        <v>92</v>
      </c>
      <c r="B97" s="65" t="s">
        <v>181</v>
      </c>
      <c r="C97" s="76" t="s">
        <v>184</v>
      </c>
      <c r="D97" s="73" t="s">
        <v>166</v>
      </c>
      <c r="E97" s="75">
        <v>200</v>
      </c>
      <c r="F97" s="64" t="s">
        <v>165</v>
      </c>
    </row>
    <row r="98" spans="1:6" ht="33">
      <c r="A98" s="26">
        <v>93</v>
      </c>
      <c r="B98" s="68" t="s">
        <v>187</v>
      </c>
      <c r="C98" s="79" t="s">
        <v>191</v>
      </c>
      <c r="D98" s="73" t="s">
        <v>33</v>
      </c>
      <c r="E98" s="75">
        <v>20</v>
      </c>
      <c r="F98" s="64" t="s">
        <v>165</v>
      </c>
    </row>
    <row r="99" spans="1:6" ht="33">
      <c r="A99" s="26">
        <v>94</v>
      </c>
      <c r="B99" s="68" t="s">
        <v>188</v>
      </c>
      <c r="C99" s="79" t="s">
        <v>191</v>
      </c>
      <c r="D99" s="73" t="s">
        <v>33</v>
      </c>
      <c r="E99" s="75">
        <v>20</v>
      </c>
      <c r="F99" s="64" t="s">
        <v>165</v>
      </c>
    </row>
    <row r="100" spans="1:6" ht="33">
      <c r="A100" s="26">
        <v>95</v>
      </c>
      <c r="B100" s="80" t="s">
        <v>189</v>
      </c>
      <c r="C100" s="79" t="s">
        <v>191</v>
      </c>
      <c r="D100" s="73" t="s">
        <v>33</v>
      </c>
      <c r="E100" s="75">
        <v>20</v>
      </c>
      <c r="F100" s="64" t="s">
        <v>165</v>
      </c>
    </row>
    <row r="101" spans="1:6" ht="33">
      <c r="A101" s="26">
        <v>96</v>
      </c>
      <c r="B101" s="81" t="s">
        <v>190</v>
      </c>
      <c r="C101" s="79" t="s">
        <v>191</v>
      </c>
      <c r="D101" s="73" t="s">
        <v>192</v>
      </c>
      <c r="E101" s="75">
        <v>20</v>
      </c>
      <c r="F101" s="64" t="s">
        <v>165</v>
      </c>
    </row>
    <row r="102" spans="1:6" ht="33">
      <c r="A102" s="73">
        <v>97</v>
      </c>
      <c r="B102" s="81" t="s">
        <v>193</v>
      </c>
      <c r="C102" s="102" t="s">
        <v>194</v>
      </c>
      <c r="D102" s="73" t="s">
        <v>80</v>
      </c>
      <c r="E102" s="75">
        <v>500</v>
      </c>
      <c r="F102" s="64" t="s">
        <v>165</v>
      </c>
    </row>
  </sheetData>
  <mergeCells count="3">
    <mergeCell ref="A1:F1"/>
    <mergeCell ref="A2:F2"/>
    <mergeCell ref="A3:F3"/>
  </mergeCells>
  <pageMargins left="0.42" right="0.32" top="0.56999999999999995" bottom="0.72" header="0.3" footer="0.43"/>
  <pageSetup scale="99" orientation="portrait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84"/>
  <sheetViews>
    <sheetView topLeftCell="A51" zoomScaleNormal="100" workbookViewId="0">
      <selection activeCell="K66" sqref="K66"/>
    </sheetView>
  </sheetViews>
  <sheetFormatPr defaultColWidth="9" defaultRowHeight="17.25"/>
  <cols>
    <col min="1" max="1" width="6.5703125" style="1" customWidth="1"/>
    <col min="2" max="2" width="34.7109375" style="1" customWidth="1"/>
    <col min="3" max="3" width="30.140625" style="2" bestFit="1" customWidth="1"/>
    <col min="4" max="4" width="9.42578125" style="3" customWidth="1"/>
    <col min="5" max="5" width="9.7109375" style="4" customWidth="1"/>
    <col min="6" max="6" width="13.42578125" style="5" customWidth="1"/>
    <col min="7" max="7" width="16" style="5" customWidth="1"/>
    <col min="8" max="8" width="10.28515625" style="5" bestFit="1" customWidth="1"/>
    <col min="9" max="16384" width="9" style="1"/>
  </cols>
  <sheetData>
    <row r="1" spans="1:8" ht="17.45" customHeight="1">
      <c r="A1" s="87" t="s">
        <v>130</v>
      </c>
      <c r="B1" s="87"/>
      <c r="C1" s="87"/>
      <c r="D1" s="87"/>
      <c r="E1" s="87"/>
      <c r="F1" s="87"/>
      <c r="G1" s="87"/>
      <c r="H1" s="87"/>
    </row>
    <row r="2" spans="1:8" ht="17.45" customHeight="1">
      <c r="A2" s="88"/>
      <c r="B2" s="88"/>
      <c r="C2" s="88"/>
      <c r="D2" s="88"/>
      <c r="E2" s="88"/>
      <c r="F2" s="88"/>
      <c r="G2" s="88"/>
      <c r="H2" s="88"/>
    </row>
    <row r="3" spans="1:8" ht="66">
      <c r="A3" s="10" t="s">
        <v>0</v>
      </c>
      <c r="B3" s="10" t="s">
        <v>103</v>
      </c>
      <c r="C3" s="11" t="s">
        <v>1</v>
      </c>
      <c r="D3" s="10" t="s">
        <v>2</v>
      </c>
      <c r="E3" s="16" t="s">
        <v>3</v>
      </c>
      <c r="F3" s="12" t="s">
        <v>65</v>
      </c>
      <c r="G3" s="16" t="s">
        <v>66</v>
      </c>
      <c r="H3" s="16" t="s">
        <v>63</v>
      </c>
    </row>
    <row r="4" spans="1:8">
      <c r="A4" s="26">
        <v>1</v>
      </c>
      <c r="B4" s="27" t="s">
        <v>7</v>
      </c>
      <c r="C4" s="28" t="s">
        <v>5</v>
      </c>
      <c r="D4" s="35" t="s">
        <v>6</v>
      </c>
      <c r="E4" s="48">
        <f>'Khu A'!F225+ktc!E4+'Khu B,C,E'!E4</f>
        <v>450</v>
      </c>
      <c r="F4" s="36">
        <v>563090</v>
      </c>
      <c r="G4" s="30">
        <f t="shared" ref="G4:G39" si="0">E4*F4</f>
        <v>253390500</v>
      </c>
      <c r="H4" s="30"/>
    </row>
    <row r="5" spans="1:8">
      <c r="A5" s="26">
        <v>2</v>
      </c>
      <c r="B5" s="27" t="s">
        <v>156</v>
      </c>
      <c r="C5" s="28" t="s">
        <v>155</v>
      </c>
      <c r="D5" s="35" t="s">
        <v>10</v>
      </c>
      <c r="E5" s="48">
        <f>'Khu A'!F226+ktc!E5+'Khu B,C,E'!E5</f>
        <v>1900</v>
      </c>
      <c r="F5" s="36">
        <v>117370</v>
      </c>
      <c r="G5" s="30">
        <f t="shared" si="0"/>
        <v>223003000</v>
      </c>
      <c r="H5" s="30"/>
    </row>
    <row r="6" spans="1:8">
      <c r="A6" s="26">
        <v>3</v>
      </c>
      <c r="B6" s="27" t="s">
        <v>11</v>
      </c>
      <c r="C6" s="28" t="s">
        <v>12</v>
      </c>
      <c r="D6" s="35" t="s">
        <v>10</v>
      </c>
      <c r="E6" s="48">
        <f>'Khu A'!F227+ktc!E6+'Khu B,C,E'!E6</f>
        <v>100</v>
      </c>
      <c r="F6" s="36">
        <v>209990</v>
      </c>
      <c r="G6" s="30">
        <f t="shared" si="0"/>
        <v>20999000</v>
      </c>
      <c r="H6" s="30"/>
    </row>
    <row r="7" spans="1:8">
      <c r="A7" s="26">
        <v>4</v>
      </c>
      <c r="B7" s="27" t="s">
        <v>13</v>
      </c>
      <c r="C7" s="28" t="s">
        <v>5</v>
      </c>
      <c r="D7" s="35" t="s">
        <v>14</v>
      </c>
      <c r="E7" s="48">
        <f>'Khu A'!F228+ktc!E7+'Khu B,C,E'!E7</f>
        <v>15000</v>
      </c>
      <c r="F7" s="36">
        <v>1716</v>
      </c>
      <c r="G7" s="30">
        <f t="shared" si="0"/>
        <v>25740000</v>
      </c>
      <c r="H7" s="30"/>
    </row>
    <row r="8" spans="1:8">
      <c r="A8" s="26">
        <v>5</v>
      </c>
      <c r="B8" s="27" t="s">
        <v>15</v>
      </c>
      <c r="C8" s="28" t="s">
        <v>5</v>
      </c>
      <c r="D8" s="35" t="s">
        <v>14</v>
      </c>
      <c r="E8" s="48">
        <f>ktc!E8+'Khu B,C,E'!E8</f>
        <v>2000</v>
      </c>
      <c r="F8" s="36">
        <v>1716</v>
      </c>
      <c r="G8" s="30">
        <f t="shared" si="0"/>
        <v>3432000</v>
      </c>
      <c r="H8" s="30"/>
    </row>
    <row r="9" spans="1:8">
      <c r="A9" s="26">
        <v>6</v>
      </c>
      <c r="B9" s="27" t="s">
        <v>16</v>
      </c>
      <c r="C9" s="28" t="s">
        <v>17</v>
      </c>
      <c r="D9" s="35" t="s">
        <v>10</v>
      </c>
      <c r="E9" s="48">
        <f>'Khu A'!F229+ktc!E9+'Khu B,C,E'!E9</f>
        <v>200</v>
      </c>
      <c r="F9" s="36">
        <v>410410</v>
      </c>
      <c r="G9" s="30">
        <f t="shared" si="0"/>
        <v>82082000</v>
      </c>
      <c r="H9" s="30"/>
    </row>
    <row r="10" spans="1:8">
      <c r="A10" s="26">
        <v>7</v>
      </c>
      <c r="B10" s="27" t="s">
        <v>69</v>
      </c>
      <c r="C10" s="28" t="s">
        <v>19</v>
      </c>
      <c r="D10" s="35" t="s">
        <v>20</v>
      </c>
      <c r="E10" s="48">
        <v>50</v>
      </c>
      <c r="F10" s="36">
        <v>305000</v>
      </c>
      <c r="G10" s="30">
        <f t="shared" ref="G10" si="1">E10*F10</f>
        <v>15250000</v>
      </c>
      <c r="H10" s="30"/>
    </row>
    <row r="11" spans="1:8">
      <c r="A11" s="26">
        <v>8</v>
      </c>
      <c r="B11" s="27" t="s">
        <v>18</v>
      </c>
      <c r="C11" s="28" t="s">
        <v>19</v>
      </c>
      <c r="D11" s="35" t="s">
        <v>20</v>
      </c>
      <c r="E11" s="48">
        <f>'Khu A'!F230+ktc!E10+'Khu B,C,E'!E10</f>
        <v>1450</v>
      </c>
      <c r="F11" s="36">
        <v>295570</v>
      </c>
      <c r="G11" s="30">
        <f t="shared" si="0"/>
        <v>428576500</v>
      </c>
      <c r="H11" s="30"/>
    </row>
    <row r="12" spans="1:8">
      <c r="A12" s="26">
        <v>9</v>
      </c>
      <c r="B12" s="27" t="s">
        <v>70</v>
      </c>
      <c r="C12" s="28" t="s">
        <v>19</v>
      </c>
      <c r="D12" s="35" t="s">
        <v>20</v>
      </c>
      <c r="E12" s="48">
        <v>50</v>
      </c>
      <c r="F12" s="36">
        <v>235000</v>
      </c>
      <c r="G12" s="30">
        <f t="shared" ref="G12" si="2">E12*F12</f>
        <v>11750000</v>
      </c>
      <c r="H12" s="30"/>
    </row>
    <row r="13" spans="1:8">
      <c r="A13" s="26">
        <v>10</v>
      </c>
      <c r="B13" s="27" t="s">
        <v>21</v>
      </c>
      <c r="C13" s="28" t="s">
        <v>19</v>
      </c>
      <c r="D13" s="35" t="s">
        <v>20</v>
      </c>
      <c r="E13" s="48">
        <f>'Khu A'!F231+ktc!E11+'Khu B,C,E'!E11</f>
        <v>1450</v>
      </c>
      <c r="F13" s="36">
        <v>200420</v>
      </c>
      <c r="G13" s="30">
        <f t="shared" si="0"/>
        <v>290609000</v>
      </c>
      <c r="H13" s="30"/>
    </row>
    <row r="14" spans="1:8">
      <c r="A14" s="26">
        <v>11</v>
      </c>
      <c r="B14" s="27" t="s">
        <v>22</v>
      </c>
      <c r="C14" s="28" t="s">
        <v>19</v>
      </c>
      <c r="D14" s="35" t="s">
        <v>20</v>
      </c>
      <c r="E14" s="48">
        <f>'Khu A'!F232</f>
        <v>299.5</v>
      </c>
      <c r="F14" s="36">
        <v>209990</v>
      </c>
      <c r="G14" s="30">
        <f t="shared" si="0"/>
        <v>62892005</v>
      </c>
      <c r="H14" s="30"/>
    </row>
    <row r="15" spans="1:8">
      <c r="A15" s="26">
        <v>12</v>
      </c>
      <c r="B15" s="27" t="s">
        <v>157</v>
      </c>
      <c r="C15" s="61" t="s">
        <v>158</v>
      </c>
      <c r="D15" s="35" t="s">
        <v>111</v>
      </c>
      <c r="E15" s="48">
        <f>'Khu A'!F233+ktc!E13+'Khu B,C,E'!E13</f>
        <v>350</v>
      </c>
      <c r="F15" s="36">
        <v>75000</v>
      </c>
      <c r="G15" s="30">
        <f t="shared" ref="G15" si="3">E15*F15</f>
        <v>26250000</v>
      </c>
      <c r="H15" s="30"/>
    </row>
    <row r="16" spans="1:8">
      <c r="A16" s="46">
        <v>13</v>
      </c>
      <c r="B16" s="54" t="s">
        <v>101</v>
      </c>
      <c r="C16" s="55" t="s">
        <v>19</v>
      </c>
      <c r="D16" s="46" t="s">
        <v>20</v>
      </c>
      <c r="E16" s="49">
        <f>ktc!E14+'Khu B,C,E'!E14</f>
        <v>200</v>
      </c>
      <c r="F16" s="56">
        <v>255500</v>
      </c>
      <c r="G16" s="53">
        <f t="shared" ref="G16:G17" si="4">E16*F16</f>
        <v>51100000</v>
      </c>
      <c r="H16" s="40"/>
    </row>
    <row r="17" spans="1:10">
      <c r="A17" s="26">
        <v>14</v>
      </c>
      <c r="B17" s="27" t="s">
        <v>108</v>
      </c>
      <c r="C17" s="28" t="s">
        <v>19</v>
      </c>
      <c r="D17" s="35" t="s">
        <v>107</v>
      </c>
      <c r="E17" s="48">
        <f>ktc!E15</f>
        <v>300</v>
      </c>
      <c r="F17" s="36">
        <v>8500</v>
      </c>
      <c r="G17" s="30">
        <f t="shared" si="4"/>
        <v>2550000</v>
      </c>
      <c r="H17" s="30"/>
    </row>
    <row r="18" spans="1:10">
      <c r="A18" s="26">
        <v>15</v>
      </c>
      <c r="B18" s="38" t="s">
        <v>4</v>
      </c>
      <c r="C18" s="28" t="s">
        <v>5</v>
      </c>
      <c r="D18" s="26" t="s">
        <v>6</v>
      </c>
      <c r="E18" s="50">
        <f>'Khu A'!F234+ktc!E16+'Khu B,C,E'!E15</f>
        <v>10</v>
      </c>
      <c r="F18" s="36">
        <v>682440</v>
      </c>
      <c r="G18" s="14">
        <f t="shared" ref="G18" si="5">E18*F18</f>
        <v>6824400</v>
      </c>
      <c r="H18" s="30"/>
    </row>
    <row r="19" spans="1:10">
      <c r="A19" s="26">
        <v>16</v>
      </c>
      <c r="B19" s="27" t="s">
        <v>73</v>
      </c>
      <c r="C19" s="28" t="s">
        <v>71</v>
      </c>
      <c r="D19" s="35" t="s">
        <v>20</v>
      </c>
      <c r="E19" s="48">
        <f>'Khu A'!F235+'Khu B,C,E'!E16</f>
        <v>20</v>
      </c>
      <c r="F19" s="36">
        <v>2550000</v>
      </c>
      <c r="G19" s="30">
        <f t="shared" ref="G19:G21" si="6">E19*F19</f>
        <v>51000000</v>
      </c>
      <c r="H19" s="30"/>
    </row>
    <row r="20" spans="1:10">
      <c r="A20" s="26">
        <v>17</v>
      </c>
      <c r="B20" s="27" t="s">
        <v>159</v>
      </c>
      <c r="C20" s="28" t="s">
        <v>62</v>
      </c>
      <c r="D20" s="35" t="s">
        <v>33</v>
      </c>
      <c r="E20" s="48">
        <f>'Khu A'!F236+ktc!E17+'Khu B,C,E'!E17</f>
        <v>50</v>
      </c>
      <c r="F20" s="36">
        <v>17500</v>
      </c>
      <c r="G20" s="30">
        <f t="shared" si="6"/>
        <v>875000</v>
      </c>
      <c r="H20" s="30"/>
    </row>
    <row r="21" spans="1:10">
      <c r="A21" s="26">
        <v>18</v>
      </c>
      <c r="B21" s="27" t="s">
        <v>102</v>
      </c>
      <c r="C21" s="28" t="s">
        <v>24</v>
      </c>
      <c r="D21" s="35" t="s">
        <v>25</v>
      </c>
      <c r="E21" s="48">
        <v>2500</v>
      </c>
      <c r="F21" s="36">
        <v>65000</v>
      </c>
      <c r="G21" s="30">
        <f t="shared" si="6"/>
        <v>162500000</v>
      </c>
      <c r="H21" s="30"/>
      <c r="J21" s="62"/>
    </row>
    <row r="22" spans="1:10">
      <c r="A22" s="26">
        <v>19</v>
      </c>
      <c r="B22" s="27" t="s">
        <v>23</v>
      </c>
      <c r="C22" s="28" t="s">
        <v>24</v>
      </c>
      <c r="D22" s="35" t="s">
        <v>25</v>
      </c>
      <c r="E22" s="48">
        <f>'Khu A'!F238+ktc!E18+'Khu B,C,E'!E18</f>
        <v>1500</v>
      </c>
      <c r="F22" s="36">
        <v>33440</v>
      </c>
      <c r="G22" s="30">
        <f t="shared" ref="G22" si="7">E22*F22</f>
        <v>50160000</v>
      </c>
      <c r="H22" s="30"/>
    </row>
    <row r="23" spans="1:10">
      <c r="A23" s="26">
        <v>20</v>
      </c>
      <c r="B23" s="27" t="s">
        <v>26</v>
      </c>
      <c r="C23" s="28" t="s">
        <v>27</v>
      </c>
      <c r="D23" s="35" t="s">
        <v>20</v>
      </c>
      <c r="E23" s="48">
        <f>'Khu A'!F239+ktc!E19+'Khu B,C,E'!E19</f>
        <v>35</v>
      </c>
      <c r="F23" s="36">
        <v>1717870</v>
      </c>
      <c r="G23" s="30">
        <f t="shared" si="0"/>
        <v>60125450</v>
      </c>
      <c r="H23" s="30"/>
    </row>
    <row r="24" spans="1:10">
      <c r="A24" s="26">
        <v>21</v>
      </c>
      <c r="B24" s="27" t="s">
        <v>28</v>
      </c>
      <c r="C24" s="28" t="s">
        <v>27</v>
      </c>
      <c r="D24" s="35" t="s">
        <v>20</v>
      </c>
      <c r="E24" s="48">
        <f>'Khu A'!F240+ktc!E20+'Khu B,C,E'!E20</f>
        <v>50</v>
      </c>
      <c r="F24" s="36">
        <v>849420</v>
      </c>
      <c r="G24" s="30">
        <f t="shared" si="0"/>
        <v>42471000</v>
      </c>
      <c r="H24" s="9"/>
    </row>
    <row r="25" spans="1:10">
      <c r="A25" s="26">
        <v>22</v>
      </c>
      <c r="B25" s="27" t="s">
        <v>29</v>
      </c>
      <c r="C25" s="28" t="s">
        <v>27</v>
      </c>
      <c r="D25" s="35" t="s">
        <v>20</v>
      </c>
      <c r="E25" s="48">
        <f>'Khu A'!F241+ktc!E21+'Khu B,C,E'!E21</f>
        <v>50</v>
      </c>
      <c r="F25" s="36">
        <v>1546050</v>
      </c>
      <c r="G25" s="30">
        <f t="shared" si="0"/>
        <v>77302500</v>
      </c>
      <c r="H25" s="9"/>
    </row>
    <row r="26" spans="1:10">
      <c r="A26" s="26">
        <v>23</v>
      </c>
      <c r="B26" s="27" t="s">
        <v>30</v>
      </c>
      <c r="C26" s="28" t="s">
        <v>27</v>
      </c>
      <c r="D26" s="35" t="s">
        <v>20</v>
      </c>
      <c r="E26" s="48">
        <f>'Khu A'!F242+ktc!E22+'Khu B,C,E'!E22</f>
        <v>20</v>
      </c>
      <c r="F26" s="36">
        <v>1068870</v>
      </c>
      <c r="G26" s="30">
        <f t="shared" si="0"/>
        <v>21377400</v>
      </c>
      <c r="H26" s="9"/>
    </row>
    <row r="27" spans="1:10">
      <c r="A27" s="26">
        <v>24</v>
      </c>
      <c r="B27" s="27" t="s">
        <v>31</v>
      </c>
      <c r="C27" s="28" t="s">
        <v>32</v>
      </c>
      <c r="D27" s="35" t="s">
        <v>33</v>
      </c>
      <c r="E27" s="48">
        <f>'Khu A'!F243+ktc!E23+'Khu B,C,E'!E23</f>
        <v>1300</v>
      </c>
      <c r="F27" s="36">
        <v>4301</v>
      </c>
      <c r="G27" s="30">
        <f t="shared" si="0"/>
        <v>5591300</v>
      </c>
      <c r="H27" s="9"/>
    </row>
    <row r="28" spans="1:10">
      <c r="A28" s="26">
        <v>25</v>
      </c>
      <c r="B28" s="6" t="s">
        <v>34</v>
      </c>
      <c r="C28" s="15" t="s">
        <v>35</v>
      </c>
      <c r="D28" s="7" t="s">
        <v>36</v>
      </c>
      <c r="E28" s="48">
        <f>'Khu A'!F244+ktc!E24+'Khu B,C,E'!E24</f>
        <v>130</v>
      </c>
      <c r="F28" s="8">
        <v>66770</v>
      </c>
      <c r="G28" s="9">
        <f t="shared" si="0"/>
        <v>8680100</v>
      </c>
      <c r="H28" s="9"/>
    </row>
    <row r="29" spans="1:10">
      <c r="A29" s="26">
        <v>26</v>
      </c>
      <c r="B29" s="6" t="s">
        <v>64</v>
      </c>
      <c r="C29" s="15" t="s">
        <v>37</v>
      </c>
      <c r="D29" s="7" t="s">
        <v>38</v>
      </c>
      <c r="E29" s="48">
        <f>'Khu A'!F245+ktc!E25+'Khu B,C,E'!E25</f>
        <v>50</v>
      </c>
      <c r="F29" s="8">
        <v>25740</v>
      </c>
      <c r="G29" s="9">
        <f t="shared" si="0"/>
        <v>1287000</v>
      </c>
      <c r="H29" s="21"/>
    </row>
    <row r="30" spans="1:10">
      <c r="A30" s="26">
        <v>27</v>
      </c>
      <c r="B30" s="6" t="s">
        <v>39</v>
      </c>
      <c r="C30" s="15" t="s">
        <v>37</v>
      </c>
      <c r="D30" s="7" t="s">
        <v>40</v>
      </c>
      <c r="E30" s="48">
        <f>'Khu A'!F246+ktc!E26+'Khu B,C,E'!E26</f>
        <v>30</v>
      </c>
      <c r="F30" s="8">
        <v>167090</v>
      </c>
      <c r="G30" s="9">
        <f t="shared" si="0"/>
        <v>5012700</v>
      </c>
      <c r="H30" s="9"/>
    </row>
    <row r="31" spans="1:10">
      <c r="A31" s="26">
        <v>28</v>
      </c>
      <c r="B31" s="6" t="s">
        <v>41</v>
      </c>
      <c r="C31" s="15" t="s">
        <v>37</v>
      </c>
      <c r="D31" s="7" t="s">
        <v>40</v>
      </c>
      <c r="E31" s="48">
        <f>'Khu B,C,E'!E27</f>
        <v>20</v>
      </c>
      <c r="F31" s="8">
        <v>429440</v>
      </c>
      <c r="G31" s="9">
        <f t="shared" si="0"/>
        <v>8588800</v>
      </c>
      <c r="H31" s="9"/>
    </row>
    <row r="32" spans="1:10">
      <c r="A32" s="26">
        <v>29</v>
      </c>
      <c r="B32" s="6" t="s">
        <v>42</v>
      </c>
      <c r="C32" s="15" t="s">
        <v>43</v>
      </c>
      <c r="D32" s="7" t="s">
        <v>40</v>
      </c>
      <c r="E32" s="48">
        <f>'Khu B,C,E'!E28</f>
        <v>20</v>
      </c>
      <c r="F32" s="8">
        <v>224290</v>
      </c>
      <c r="G32" s="9">
        <f t="shared" si="0"/>
        <v>4485800</v>
      </c>
      <c r="H32" s="9"/>
    </row>
    <row r="33" spans="1:8">
      <c r="A33" s="26">
        <v>30</v>
      </c>
      <c r="B33" s="6" t="s">
        <v>44</v>
      </c>
      <c r="C33" s="15" t="s">
        <v>43</v>
      </c>
      <c r="D33" s="7" t="s">
        <v>40</v>
      </c>
      <c r="E33" s="48">
        <f>'Khu B,C,E'!E29</f>
        <v>20</v>
      </c>
      <c r="F33" s="8">
        <v>314930</v>
      </c>
      <c r="G33" s="9">
        <f t="shared" si="0"/>
        <v>6298600</v>
      </c>
      <c r="H33" s="30"/>
    </row>
    <row r="34" spans="1:8">
      <c r="A34" s="26">
        <v>31</v>
      </c>
      <c r="B34" s="6" t="s">
        <v>45</v>
      </c>
      <c r="C34" s="15" t="s">
        <v>43</v>
      </c>
      <c r="D34" s="7" t="s">
        <v>40</v>
      </c>
      <c r="E34" s="48">
        <f>'Khu B,C,E'!E30</f>
        <v>40</v>
      </c>
      <c r="F34" s="8">
        <v>343530</v>
      </c>
      <c r="G34" s="9">
        <f t="shared" si="0"/>
        <v>13741200</v>
      </c>
      <c r="H34" s="30"/>
    </row>
    <row r="35" spans="1:8">
      <c r="A35" s="26">
        <v>32</v>
      </c>
      <c r="B35" s="6" t="s">
        <v>46</v>
      </c>
      <c r="C35" s="15" t="s">
        <v>43</v>
      </c>
      <c r="D35" s="7" t="s">
        <v>40</v>
      </c>
      <c r="E35" s="48">
        <f>'Khu B,C,E'!E31</f>
        <v>20</v>
      </c>
      <c r="F35" s="8">
        <v>591690</v>
      </c>
      <c r="G35" s="9">
        <f t="shared" si="0"/>
        <v>11833800</v>
      </c>
      <c r="H35" s="30"/>
    </row>
    <row r="36" spans="1:8">
      <c r="A36" s="26">
        <v>33</v>
      </c>
      <c r="B36" s="6" t="s">
        <v>47</v>
      </c>
      <c r="C36" s="15" t="s">
        <v>43</v>
      </c>
      <c r="D36" s="7" t="s">
        <v>40</v>
      </c>
      <c r="E36" s="48">
        <f>'Khu B,C,E'!E32</f>
        <v>20</v>
      </c>
      <c r="F36" s="8">
        <v>725340</v>
      </c>
      <c r="G36" s="9">
        <f t="shared" si="0"/>
        <v>14506800</v>
      </c>
      <c r="H36" s="30"/>
    </row>
    <row r="37" spans="1:8">
      <c r="A37" s="26">
        <v>34</v>
      </c>
      <c r="B37" s="6" t="s">
        <v>160</v>
      </c>
      <c r="C37" s="15" t="s">
        <v>43</v>
      </c>
      <c r="D37" s="7" t="s">
        <v>40</v>
      </c>
      <c r="E37" s="48">
        <v>20</v>
      </c>
      <c r="F37" s="8">
        <v>424750</v>
      </c>
      <c r="G37" s="9">
        <f t="shared" ref="G37" si="8">E37*F37</f>
        <v>8495000</v>
      </c>
      <c r="H37" s="30"/>
    </row>
    <row r="38" spans="1:8">
      <c r="A38" s="26">
        <v>35</v>
      </c>
      <c r="B38" s="6" t="s">
        <v>135</v>
      </c>
      <c r="C38" s="15" t="s">
        <v>134</v>
      </c>
      <c r="D38" s="7" t="s">
        <v>40</v>
      </c>
      <c r="E38" s="48">
        <f>PCCC!F5</f>
        <v>25</v>
      </c>
      <c r="F38" s="8">
        <v>132864</v>
      </c>
      <c r="G38" s="9">
        <f t="shared" si="0"/>
        <v>3321600</v>
      </c>
      <c r="H38" s="30"/>
    </row>
    <row r="39" spans="1:8">
      <c r="A39" s="26">
        <v>36</v>
      </c>
      <c r="B39" s="6" t="s">
        <v>136</v>
      </c>
      <c r="C39" s="15" t="s">
        <v>134</v>
      </c>
      <c r="D39" s="7" t="s">
        <v>40</v>
      </c>
      <c r="E39" s="48">
        <f>PCCC!F6</f>
        <v>25</v>
      </c>
      <c r="F39" s="8">
        <v>220224</v>
      </c>
      <c r="G39" s="9">
        <f t="shared" si="0"/>
        <v>5505600</v>
      </c>
      <c r="H39" s="30"/>
    </row>
    <row r="40" spans="1:8">
      <c r="A40" s="26">
        <v>37</v>
      </c>
      <c r="B40" s="6" t="s">
        <v>137</v>
      </c>
      <c r="C40" s="15" t="s">
        <v>134</v>
      </c>
      <c r="D40" s="7" t="s">
        <v>40</v>
      </c>
      <c r="E40" s="48">
        <f>PCCC!F7</f>
        <v>25</v>
      </c>
      <c r="F40" s="8">
        <v>282048</v>
      </c>
      <c r="G40" s="9">
        <f t="shared" ref="G40" si="9">E40*F40</f>
        <v>7051200</v>
      </c>
      <c r="H40" s="30"/>
    </row>
    <row r="41" spans="1:8">
      <c r="A41" s="26">
        <v>38</v>
      </c>
      <c r="B41" s="6" t="s">
        <v>138</v>
      </c>
      <c r="C41" s="15" t="s">
        <v>134</v>
      </c>
      <c r="D41" s="7" t="s">
        <v>40</v>
      </c>
      <c r="E41" s="48">
        <f>PCCC!F8</f>
        <v>25</v>
      </c>
      <c r="F41" s="8">
        <v>471956</v>
      </c>
      <c r="G41" s="9">
        <f t="shared" ref="G41" si="10">E41*F41</f>
        <v>11798900</v>
      </c>
      <c r="H41" s="30"/>
    </row>
    <row r="42" spans="1:8">
      <c r="A42" s="26">
        <v>39</v>
      </c>
      <c r="B42" s="6" t="s">
        <v>139</v>
      </c>
      <c r="C42" s="15" t="s">
        <v>134</v>
      </c>
      <c r="D42" s="7" t="s">
        <v>40</v>
      </c>
      <c r="E42" s="48">
        <f>PCCC!F9</f>
        <v>25</v>
      </c>
      <c r="F42" s="8">
        <v>681229</v>
      </c>
      <c r="G42" s="9">
        <f t="shared" ref="G42:G52" si="11">E42*F42</f>
        <v>17030725</v>
      </c>
      <c r="H42" s="30"/>
    </row>
    <row r="43" spans="1:8" ht="33.75">
      <c r="A43" s="26">
        <v>40</v>
      </c>
      <c r="B43" s="57" t="s">
        <v>149</v>
      </c>
      <c r="C43" s="15" t="s">
        <v>134</v>
      </c>
      <c r="D43" s="58" t="s">
        <v>81</v>
      </c>
      <c r="E43" s="48">
        <f>PCCC!F10</f>
        <v>30</v>
      </c>
      <c r="F43" s="59">
        <v>25000</v>
      </c>
      <c r="G43" s="9">
        <f t="shared" si="11"/>
        <v>750000</v>
      </c>
      <c r="H43" s="30"/>
    </row>
    <row r="44" spans="1:8" ht="33.75">
      <c r="A44" s="26">
        <v>41</v>
      </c>
      <c r="B44" s="57" t="s">
        <v>150</v>
      </c>
      <c r="C44" s="15" t="s">
        <v>134</v>
      </c>
      <c r="D44" s="58" t="s">
        <v>81</v>
      </c>
      <c r="E44" s="48">
        <f>PCCC!F11</f>
        <v>30</v>
      </c>
      <c r="F44" s="59">
        <v>40000</v>
      </c>
      <c r="G44" s="9">
        <f t="shared" si="11"/>
        <v>1200000</v>
      </c>
      <c r="H44" s="30"/>
    </row>
    <row r="45" spans="1:8" ht="33.75">
      <c r="A45" s="26">
        <v>42</v>
      </c>
      <c r="B45" s="57" t="s">
        <v>151</v>
      </c>
      <c r="C45" s="15" t="s">
        <v>134</v>
      </c>
      <c r="D45" s="58" t="s">
        <v>81</v>
      </c>
      <c r="E45" s="48">
        <f>PCCC!F12</f>
        <v>30</v>
      </c>
      <c r="F45" s="59">
        <v>60000</v>
      </c>
      <c r="G45" s="9">
        <f t="shared" si="11"/>
        <v>1800000</v>
      </c>
      <c r="H45" s="30"/>
    </row>
    <row r="46" spans="1:8" ht="33.75">
      <c r="A46" s="26">
        <v>43</v>
      </c>
      <c r="B46" s="57" t="s">
        <v>152</v>
      </c>
      <c r="C46" s="15" t="s">
        <v>134</v>
      </c>
      <c r="D46" s="58" t="s">
        <v>81</v>
      </c>
      <c r="E46" s="48">
        <f>PCCC!F13</f>
        <v>30</v>
      </c>
      <c r="F46" s="59">
        <v>100000</v>
      </c>
      <c r="G46" s="9">
        <f t="shared" si="11"/>
        <v>3000000</v>
      </c>
      <c r="H46" s="30"/>
    </row>
    <row r="47" spans="1:8" ht="33.75">
      <c r="A47" s="26">
        <v>44</v>
      </c>
      <c r="B47" s="57" t="s">
        <v>153</v>
      </c>
      <c r="C47" s="15" t="s">
        <v>134</v>
      </c>
      <c r="D47" s="58" t="s">
        <v>81</v>
      </c>
      <c r="E47" s="48">
        <f>PCCC!F14</f>
        <v>30</v>
      </c>
      <c r="F47" s="59">
        <v>150000</v>
      </c>
      <c r="G47" s="9">
        <f t="shared" si="11"/>
        <v>4500000</v>
      </c>
      <c r="H47" s="30"/>
    </row>
    <row r="48" spans="1:8">
      <c r="A48" s="26">
        <v>45</v>
      </c>
      <c r="B48" s="57" t="s">
        <v>144</v>
      </c>
      <c r="C48" s="15" t="s">
        <v>134</v>
      </c>
      <c r="D48" s="58" t="s">
        <v>81</v>
      </c>
      <c r="E48" s="48">
        <f>PCCC!F15</f>
        <v>30</v>
      </c>
      <c r="F48" s="59">
        <v>25000</v>
      </c>
      <c r="G48" s="9">
        <f t="shared" si="11"/>
        <v>750000</v>
      </c>
      <c r="H48" s="30"/>
    </row>
    <row r="49" spans="1:8">
      <c r="A49" s="26">
        <v>46</v>
      </c>
      <c r="B49" s="57" t="s">
        <v>145</v>
      </c>
      <c r="C49" s="15" t="s">
        <v>134</v>
      </c>
      <c r="D49" s="58" t="s">
        <v>81</v>
      </c>
      <c r="E49" s="48">
        <f>PCCC!F16</f>
        <v>30</v>
      </c>
      <c r="F49" s="59">
        <v>40000</v>
      </c>
      <c r="G49" s="9">
        <f t="shared" si="11"/>
        <v>1200000</v>
      </c>
      <c r="H49" s="30"/>
    </row>
    <row r="50" spans="1:8">
      <c r="A50" s="26">
        <v>47</v>
      </c>
      <c r="B50" s="57" t="s">
        <v>146</v>
      </c>
      <c r="C50" s="15" t="s">
        <v>134</v>
      </c>
      <c r="D50" s="58" t="s">
        <v>81</v>
      </c>
      <c r="E50" s="48">
        <f>PCCC!F17</f>
        <v>30</v>
      </c>
      <c r="F50" s="59">
        <v>60000</v>
      </c>
      <c r="G50" s="9">
        <f t="shared" si="11"/>
        <v>1800000</v>
      </c>
      <c r="H50" s="30"/>
    </row>
    <row r="51" spans="1:8">
      <c r="A51" s="26">
        <v>48</v>
      </c>
      <c r="B51" s="57" t="s">
        <v>147</v>
      </c>
      <c r="C51" s="15" t="s">
        <v>134</v>
      </c>
      <c r="D51" s="58" t="s">
        <v>81</v>
      </c>
      <c r="E51" s="48">
        <f>PCCC!F18</f>
        <v>30</v>
      </c>
      <c r="F51" s="59">
        <v>100000</v>
      </c>
      <c r="G51" s="9">
        <f t="shared" si="11"/>
        <v>3000000</v>
      </c>
      <c r="H51" s="30"/>
    </row>
    <row r="52" spans="1:8">
      <c r="A52" s="26">
        <v>49</v>
      </c>
      <c r="B52" s="57" t="s">
        <v>148</v>
      </c>
      <c r="C52" s="15" t="s">
        <v>134</v>
      </c>
      <c r="D52" s="58" t="s">
        <v>81</v>
      </c>
      <c r="E52" s="48">
        <f>PCCC!F19</f>
        <v>30</v>
      </c>
      <c r="F52" s="59">
        <v>150000</v>
      </c>
      <c r="G52" s="9">
        <f t="shared" si="11"/>
        <v>4500000</v>
      </c>
      <c r="H52" s="30"/>
    </row>
    <row r="53" spans="1:8">
      <c r="A53" s="26">
        <v>50</v>
      </c>
      <c r="B53" s="6" t="s">
        <v>48</v>
      </c>
      <c r="C53" s="15" t="s">
        <v>49</v>
      </c>
      <c r="D53" s="7" t="s">
        <v>50</v>
      </c>
      <c r="E53" s="48">
        <f>ktc!E27+'Khu B,C,E'!E33</f>
        <v>60</v>
      </c>
      <c r="F53" s="8">
        <v>95480</v>
      </c>
      <c r="G53" s="9">
        <f t="shared" ref="G53:G82" si="12">E53*F53</f>
        <v>5728800</v>
      </c>
      <c r="H53" s="30"/>
    </row>
    <row r="54" spans="1:8">
      <c r="A54" s="26">
        <v>51</v>
      </c>
      <c r="B54" s="6" t="s">
        <v>51</v>
      </c>
      <c r="C54" s="15" t="s">
        <v>52</v>
      </c>
      <c r="D54" s="7" t="s">
        <v>33</v>
      </c>
      <c r="E54" s="48">
        <f>'Khu A'!F247+ktc!E28+'Khu B,C,E'!E34</f>
        <v>110</v>
      </c>
      <c r="F54" s="8">
        <v>954360</v>
      </c>
      <c r="G54" s="9">
        <f t="shared" si="12"/>
        <v>104979600</v>
      </c>
      <c r="H54" s="30"/>
    </row>
    <row r="55" spans="1:8">
      <c r="A55" s="26">
        <v>52</v>
      </c>
      <c r="B55" s="6" t="s">
        <v>53</v>
      </c>
      <c r="C55" s="15" t="s">
        <v>54</v>
      </c>
      <c r="D55" s="7" t="s">
        <v>33</v>
      </c>
      <c r="E55" s="48">
        <f>'Khu A'!F248+'Khu B,C,E'!E35</f>
        <v>80</v>
      </c>
      <c r="F55" s="8">
        <v>3416600</v>
      </c>
      <c r="G55" s="9">
        <f t="shared" si="12"/>
        <v>273328000</v>
      </c>
      <c r="H55" s="30"/>
    </row>
    <row r="56" spans="1:8">
      <c r="A56" s="26">
        <v>53</v>
      </c>
      <c r="B56" s="17" t="s">
        <v>68</v>
      </c>
      <c r="C56" s="18" t="s">
        <v>72</v>
      </c>
      <c r="D56" s="19" t="s">
        <v>50</v>
      </c>
      <c r="E56" s="49">
        <f>'Khu A'!F249+ktc!E29+'Khu B,C,E'!E36</f>
        <v>150</v>
      </c>
      <c r="F56" s="20">
        <v>2762000</v>
      </c>
      <c r="G56" s="21">
        <f t="shared" si="12"/>
        <v>414300000</v>
      </c>
      <c r="H56" s="30"/>
    </row>
    <row r="57" spans="1:8">
      <c r="A57" s="26">
        <v>54</v>
      </c>
      <c r="B57" s="17" t="s">
        <v>132</v>
      </c>
      <c r="C57" s="18" t="s">
        <v>72</v>
      </c>
      <c r="D57" s="19" t="s">
        <v>50</v>
      </c>
      <c r="E57" s="49">
        <f>'Khu B,C,E'!E37</f>
        <v>20</v>
      </c>
      <c r="F57" s="20">
        <v>2250000</v>
      </c>
      <c r="G57" s="21">
        <f t="shared" si="12"/>
        <v>45000000</v>
      </c>
      <c r="H57" s="30"/>
    </row>
    <row r="58" spans="1:8">
      <c r="A58" s="26">
        <v>55</v>
      </c>
      <c r="B58" s="6" t="s">
        <v>55</v>
      </c>
      <c r="C58" s="15" t="s">
        <v>56</v>
      </c>
      <c r="D58" s="7" t="s">
        <v>33</v>
      </c>
      <c r="E58" s="48">
        <f>'Khu A'!F250+ktc!E30+'Khu B,C,E'!E38</f>
        <v>150</v>
      </c>
      <c r="F58" s="8">
        <v>28600</v>
      </c>
      <c r="G58" s="9">
        <f t="shared" si="12"/>
        <v>4290000</v>
      </c>
      <c r="H58" s="30"/>
    </row>
    <row r="59" spans="1:8">
      <c r="A59" s="26">
        <v>56</v>
      </c>
      <c r="B59" s="6" t="s">
        <v>58</v>
      </c>
      <c r="C59" s="15" t="s">
        <v>57</v>
      </c>
      <c r="D59" s="7" t="s">
        <v>33</v>
      </c>
      <c r="E59" s="48">
        <f>'Khu A'!F251+ktc!E31+'Khu B,C,E'!E39</f>
        <v>70</v>
      </c>
      <c r="F59" s="8">
        <v>66770</v>
      </c>
      <c r="G59" s="9">
        <f t="shared" si="12"/>
        <v>4673900</v>
      </c>
      <c r="H59" s="30"/>
    </row>
    <row r="60" spans="1:8">
      <c r="A60" s="26">
        <v>57</v>
      </c>
      <c r="B60" s="6" t="s">
        <v>59</v>
      </c>
      <c r="C60" s="15" t="s">
        <v>57</v>
      </c>
      <c r="D60" s="7" t="s">
        <v>33</v>
      </c>
      <c r="E60" s="48">
        <f>'Khu A'!F252+ktc!E32+'Khu B,C,E'!E40</f>
        <v>130</v>
      </c>
      <c r="F60" s="8">
        <v>68750</v>
      </c>
      <c r="G60" s="9">
        <f t="shared" si="12"/>
        <v>8937500</v>
      </c>
      <c r="H60" s="30"/>
    </row>
    <row r="61" spans="1:8">
      <c r="A61" s="26">
        <v>58</v>
      </c>
      <c r="B61" s="27" t="s">
        <v>74</v>
      </c>
      <c r="C61" s="28" t="s">
        <v>60</v>
      </c>
      <c r="D61" s="22" t="s">
        <v>80</v>
      </c>
      <c r="E61" s="48">
        <f>ktc!E33</f>
        <v>80</v>
      </c>
      <c r="F61" s="23">
        <f>292600/4</f>
        <v>73150</v>
      </c>
      <c r="G61" s="30">
        <f t="shared" si="12"/>
        <v>5852000</v>
      </c>
      <c r="H61" s="30"/>
    </row>
    <row r="62" spans="1:8">
      <c r="A62" s="26">
        <v>59</v>
      </c>
      <c r="B62" s="27" t="s">
        <v>75</v>
      </c>
      <c r="C62" s="28" t="s">
        <v>60</v>
      </c>
      <c r="D62" s="22" t="s">
        <v>81</v>
      </c>
      <c r="E62" s="48">
        <f>ktc!E34</f>
        <v>20</v>
      </c>
      <c r="F62" s="23">
        <v>15950</v>
      </c>
      <c r="G62" s="30">
        <f t="shared" si="12"/>
        <v>319000</v>
      </c>
      <c r="H62" s="30"/>
    </row>
    <row r="63" spans="1:8">
      <c r="A63" s="26">
        <v>60</v>
      </c>
      <c r="B63" s="27" t="s">
        <v>76</v>
      </c>
      <c r="C63" s="28" t="s">
        <v>60</v>
      </c>
      <c r="D63" s="22" t="s">
        <v>81</v>
      </c>
      <c r="E63" s="48">
        <f>ktc!E35</f>
        <v>20</v>
      </c>
      <c r="F63" s="23">
        <v>8250</v>
      </c>
      <c r="G63" s="30">
        <f t="shared" si="12"/>
        <v>165000</v>
      </c>
      <c r="H63" s="30"/>
    </row>
    <row r="64" spans="1:8">
      <c r="A64" s="26">
        <v>61</v>
      </c>
      <c r="B64" s="27" t="s">
        <v>77</v>
      </c>
      <c r="C64" s="28" t="s">
        <v>60</v>
      </c>
      <c r="D64" s="22" t="s">
        <v>81</v>
      </c>
      <c r="E64" s="48">
        <f>ktc!E36</f>
        <v>20</v>
      </c>
      <c r="F64" s="23">
        <v>11550</v>
      </c>
      <c r="G64" s="30">
        <f t="shared" si="12"/>
        <v>231000</v>
      </c>
      <c r="H64" s="30"/>
    </row>
    <row r="65" spans="1:9">
      <c r="A65" s="26">
        <v>62</v>
      </c>
      <c r="B65" s="27" t="s">
        <v>78</v>
      </c>
      <c r="C65" s="28" t="s">
        <v>60</v>
      </c>
      <c r="D65" s="22" t="s">
        <v>81</v>
      </c>
      <c r="E65" s="48">
        <f>ktc!E37</f>
        <v>20</v>
      </c>
      <c r="F65" s="23">
        <v>85800</v>
      </c>
      <c r="G65" s="30">
        <f t="shared" si="12"/>
        <v>1716000</v>
      </c>
      <c r="H65" s="30"/>
    </row>
    <row r="66" spans="1:9">
      <c r="A66" s="26">
        <v>63</v>
      </c>
      <c r="B66" s="27" t="s">
        <v>88</v>
      </c>
      <c r="C66" s="28" t="s">
        <v>60</v>
      </c>
      <c r="D66" s="22" t="s">
        <v>81</v>
      </c>
      <c r="E66" s="48">
        <f>ktc!E38</f>
        <v>20</v>
      </c>
      <c r="F66" s="23">
        <v>69000</v>
      </c>
      <c r="G66" s="30">
        <f t="shared" si="12"/>
        <v>1380000</v>
      </c>
      <c r="H66" s="30"/>
    </row>
    <row r="67" spans="1:9">
      <c r="A67" s="26">
        <v>64</v>
      </c>
      <c r="B67" s="27" t="s">
        <v>90</v>
      </c>
      <c r="C67" s="28" t="s">
        <v>60</v>
      </c>
      <c r="D67" s="22" t="s">
        <v>81</v>
      </c>
      <c r="E67" s="48">
        <f>ktc!E39</f>
        <v>20</v>
      </c>
      <c r="F67" s="23">
        <v>89100</v>
      </c>
      <c r="G67" s="30">
        <f t="shared" si="12"/>
        <v>1782000</v>
      </c>
      <c r="H67" s="30"/>
    </row>
    <row r="68" spans="1:9">
      <c r="A68" s="26">
        <v>65</v>
      </c>
      <c r="B68" s="27" t="s">
        <v>83</v>
      </c>
      <c r="C68" s="28" t="s">
        <v>60</v>
      </c>
      <c r="D68" s="22" t="s">
        <v>80</v>
      </c>
      <c r="E68" s="48">
        <f>ktc!E40</f>
        <v>80</v>
      </c>
      <c r="F68" s="23">
        <v>127235</v>
      </c>
      <c r="G68" s="30">
        <f t="shared" si="12"/>
        <v>10178800</v>
      </c>
      <c r="H68" s="30"/>
      <c r="I68" s="25"/>
    </row>
    <row r="69" spans="1:9">
      <c r="A69" s="26">
        <v>66</v>
      </c>
      <c r="B69" s="27" t="s">
        <v>84</v>
      </c>
      <c r="C69" s="28" t="s">
        <v>60</v>
      </c>
      <c r="D69" s="22" t="s">
        <v>81</v>
      </c>
      <c r="E69" s="48">
        <f>ktc!E41</f>
        <v>20</v>
      </c>
      <c r="F69" s="23">
        <f>37800+3780</f>
        <v>41580</v>
      </c>
      <c r="G69" s="30">
        <f t="shared" si="12"/>
        <v>831600</v>
      </c>
      <c r="H69" s="30"/>
    </row>
    <row r="70" spans="1:9">
      <c r="A70" s="26">
        <v>67</v>
      </c>
      <c r="B70" s="27" t="s">
        <v>85</v>
      </c>
      <c r="C70" s="28" t="s">
        <v>60</v>
      </c>
      <c r="D70" s="22" t="s">
        <v>81</v>
      </c>
      <c r="E70" s="48">
        <f>ktc!E42</f>
        <v>20</v>
      </c>
      <c r="F70" s="23">
        <f>12852+1286</f>
        <v>14138</v>
      </c>
      <c r="G70" s="30">
        <f t="shared" si="12"/>
        <v>282760</v>
      </c>
      <c r="H70" s="30"/>
    </row>
    <row r="71" spans="1:9">
      <c r="A71" s="26">
        <v>68</v>
      </c>
      <c r="B71" s="27" t="s">
        <v>86</v>
      </c>
      <c r="C71" s="28" t="s">
        <v>60</v>
      </c>
      <c r="D71" s="22" t="s">
        <v>81</v>
      </c>
      <c r="E71" s="48">
        <f>ktc!E43</f>
        <v>20</v>
      </c>
      <c r="F71" s="23">
        <f>22248+2245</f>
        <v>24493</v>
      </c>
      <c r="G71" s="30">
        <f t="shared" si="12"/>
        <v>489860</v>
      </c>
      <c r="H71" s="30"/>
    </row>
    <row r="72" spans="1:9">
      <c r="A72" s="26">
        <v>69</v>
      </c>
      <c r="B72" s="27" t="s">
        <v>87</v>
      </c>
      <c r="C72" s="28" t="s">
        <v>60</v>
      </c>
      <c r="D72" s="22" t="s">
        <v>81</v>
      </c>
      <c r="E72" s="48">
        <f>ktc!E44</f>
        <v>20</v>
      </c>
      <c r="F72" s="23">
        <f>555876+55588</f>
        <v>611464</v>
      </c>
      <c r="G72" s="30">
        <f t="shared" si="12"/>
        <v>12229280</v>
      </c>
      <c r="H72" s="30"/>
    </row>
    <row r="73" spans="1:9">
      <c r="A73" s="26">
        <v>70</v>
      </c>
      <c r="B73" s="27" t="s">
        <v>89</v>
      </c>
      <c r="C73" s="28" t="s">
        <v>60</v>
      </c>
      <c r="D73" s="22" t="s">
        <v>81</v>
      </c>
      <c r="E73" s="48">
        <f>ktc!E45</f>
        <v>10</v>
      </c>
      <c r="F73" s="23">
        <f>93312+9332</f>
        <v>102644</v>
      </c>
      <c r="G73" s="30">
        <f t="shared" si="12"/>
        <v>1026440</v>
      </c>
      <c r="H73" s="30"/>
    </row>
    <row r="74" spans="1:9">
      <c r="A74" s="26">
        <v>71</v>
      </c>
      <c r="B74" s="27" t="s">
        <v>98</v>
      </c>
      <c r="C74" s="28" t="s">
        <v>60</v>
      </c>
      <c r="D74" s="22" t="s">
        <v>80</v>
      </c>
      <c r="E74" s="48">
        <f>ktc!E46</f>
        <v>80</v>
      </c>
      <c r="F74" s="23">
        <v>312206</v>
      </c>
      <c r="G74" s="30">
        <f t="shared" si="12"/>
        <v>24976480</v>
      </c>
      <c r="H74" s="30"/>
      <c r="I74" s="25"/>
    </row>
    <row r="75" spans="1:9">
      <c r="A75" s="26">
        <v>72</v>
      </c>
      <c r="B75" s="27" t="s">
        <v>93</v>
      </c>
      <c r="C75" s="28" t="s">
        <v>60</v>
      </c>
      <c r="D75" s="22" t="s">
        <v>81</v>
      </c>
      <c r="E75" s="48">
        <f>ktc!E47</f>
        <v>20</v>
      </c>
      <c r="F75" s="23">
        <f>133164+13317</f>
        <v>146481</v>
      </c>
      <c r="G75" s="30">
        <f t="shared" si="12"/>
        <v>2929620</v>
      </c>
      <c r="H75" s="30"/>
    </row>
    <row r="76" spans="1:9">
      <c r="A76" s="26">
        <v>73</v>
      </c>
      <c r="B76" s="27" t="s">
        <v>94</v>
      </c>
      <c r="C76" s="28" t="s">
        <v>60</v>
      </c>
      <c r="D76" s="22" t="s">
        <v>81</v>
      </c>
      <c r="E76" s="48">
        <f>ktc!E48</f>
        <v>20</v>
      </c>
      <c r="F76" s="23">
        <f>48816+4882</f>
        <v>53698</v>
      </c>
      <c r="G76" s="30">
        <f t="shared" si="12"/>
        <v>1073960</v>
      </c>
      <c r="H76" s="30"/>
    </row>
    <row r="77" spans="1:9">
      <c r="A77" s="26">
        <v>74</v>
      </c>
      <c r="B77" s="27" t="s">
        <v>95</v>
      </c>
      <c r="C77" s="28" t="s">
        <v>60</v>
      </c>
      <c r="D77" s="22" t="s">
        <v>81</v>
      </c>
      <c r="E77" s="48">
        <f>ktc!E49</f>
        <v>20</v>
      </c>
      <c r="F77" s="23">
        <f>118476+11748</f>
        <v>130224</v>
      </c>
      <c r="G77" s="30">
        <f t="shared" si="12"/>
        <v>2604480</v>
      </c>
      <c r="H77" s="30"/>
    </row>
    <row r="78" spans="1:9">
      <c r="A78" s="26">
        <v>75</v>
      </c>
      <c r="B78" s="31" t="s">
        <v>96</v>
      </c>
      <c r="C78" s="28" t="s">
        <v>60</v>
      </c>
      <c r="D78" s="22" t="s">
        <v>81</v>
      </c>
      <c r="E78" s="48">
        <f>ktc!E50</f>
        <v>20</v>
      </c>
      <c r="F78" s="23">
        <f>1331964+133196</f>
        <v>1465160</v>
      </c>
      <c r="G78" s="30">
        <f t="shared" si="12"/>
        <v>29303200</v>
      </c>
      <c r="H78" s="30"/>
    </row>
    <row r="79" spans="1:9">
      <c r="A79" s="26">
        <v>76</v>
      </c>
      <c r="B79" s="31" t="s">
        <v>97</v>
      </c>
      <c r="C79" s="28" t="s">
        <v>60</v>
      </c>
      <c r="D79" s="22" t="s">
        <v>81</v>
      </c>
      <c r="E79" s="48">
        <f>ktc!E51</f>
        <v>10</v>
      </c>
      <c r="F79" s="23">
        <f>330372+33038</f>
        <v>363410</v>
      </c>
      <c r="G79" s="30">
        <f t="shared" si="12"/>
        <v>3634100</v>
      </c>
      <c r="H79" s="30"/>
    </row>
    <row r="80" spans="1:9">
      <c r="A80" s="26">
        <v>77</v>
      </c>
      <c r="B80" s="31" t="s">
        <v>92</v>
      </c>
      <c r="C80" s="32" t="s">
        <v>100</v>
      </c>
      <c r="D80" s="22" t="s">
        <v>80</v>
      </c>
      <c r="E80" s="48">
        <f>ktc!E52</f>
        <v>100</v>
      </c>
      <c r="F80" s="23">
        <v>38000</v>
      </c>
      <c r="G80" s="30">
        <f t="shared" si="12"/>
        <v>3800000</v>
      </c>
      <c r="H80" s="30"/>
    </row>
    <row r="81" spans="1:8">
      <c r="A81" s="26">
        <v>78</v>
      </c>
      <c r="B81" s="31" t="s">
        <v>82</v>
      </c>
      <c r="C81" s="32" t="s">
        <v>100</v>
      </c>
      <c r="D81" s="22" t="s">
        <v>81</v>
      </c>
      <c r="E81" s="48">
        <f>ktc!E53</f>
        <v>100</v>
      </c>
      <c r="F81" s="23">
        <v>10000</v>
      </c>
      <c r="G81" s="30">
        <f t="shared" si="12"/>
        <v>1000000</v>
      </c>
      <c r="H81" s="30"/>
    </row>
    <row r="82" spans="1:8">
      <c r="A82" s="26">
        <v>79</v>
      </c>
      <c r="B82" s="31" t="s">
        <v>91</v>
      </c>
      <c r="C82" s="32" t="s">
        <v>100</v>
      </c>
      <c r="D82" s="22" t="s">
        <v>81</v>
      </c>
      <c r="E82" s="48">
        <f>ktc!E54</f>
        <v>100</v>
      </c>
      <c r="F82" s="23">
        <v>45000</v>
      </c>
      <c r="G82" s="30">
        <f t="shared" si="12"/>
        <v>4500000</v>
      </c>
      <c r="H82" s="30"/>
    </row>
    <row r="83" spans="1:8" ht="33">
      <c r="A83" s="26">
        <v>80</v>
      </c>
      <c r="B83" s="31" t="s">
        <v>79</v>
      </c>
      <c r="C83" s="28" t="s">
        <v>99</v>
      </c>
      <c r="D83" s="22" t="s">
        <v>81</v>
      </c>
      <c r="E83" s="49">
        <f>ktc!E55</f>
        <v>2</v>
      </c>
      <c r="F83" s="24">
        <v>1650000</v>
      </c>
      <c r="G83" s="34">
        <f>E83*F83</f>
        <v>3300000</v>
      </c>
      <c r="H83" s="30"/>
    </row>
    <row r="84" spans="1:8" ht="21.75" customHeight="1">
      <c r="A84" s="86" t="s">
        <v>67</v>
      </c>
      <c r="B84" s="86"/>
      <c r="C84" s="10"/>
      <c r="D84" s="85">
        <f>SUBTOTAL(9,G4:G83)</f>
        <v>3100832260</v>
      </c>
      <c r="E84" s="85"/>
      <c r="F84" s="85"/>
      <c r="G84" s="85"/>
      <c r="H84" s="30"/>
    </row>
  </sheetData>
  <mergeCells count="3">
    <mergeCell ref="D84:G84"/>
    <mergeCell ref="A84:B84"/>
    <mergeCell ref="A1:H2"/>
  </mergeCells>
  <dataValidations count="1">
    <dataValidation type="whole" showErrorMessage="1" errorTitle="Lưu ý" error="Nhập số nguyên lớn hơn 0 và nhỏ hơn 999,999,999,999,999" promptTitle="Lưu ý" prompt="Nhập số nguyên lớn hơn 0 và nhỏ hơn 999,999,999,999,999" sqref="F4:F83">
      <formula1>0</formula1>
      <formula2>999999999999999</formula2>
    </dataValidation>
  </dataValidations>
  <pageMargins left="0.43" right="0.32" top="0.46" bottom="0.5" header="0.3" footer="0.3"/>
  <pageSetup orientation="landscape" r:id="rId1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52"/>
  <sheetViews>
    <sheetView topLeftCell="A232" zoomScale="85" zoomScaleNormal="85" workbookViewId="0">
      <selection activeCell="D225" sqref="D225"/>
    </sheetView>
  </sheetViews>
  <sheetFormatPr defaultColWidth="9" defaultRowHeight="16.5"/>
  <cols>
    <col min="1" max="1" width="9" style="41"/>
    <col min="2" max="2" width="16.7109375" style="41" customWidth="1"/>
    <col min="3" max="3" width="6.5703125" style="41" customWidth="1"/>
    <col min="4" max="4" width="35.7109375" style="41" customWidth="1"/>
    <col min="5" max="5" width="9.42578125" style="42" customWidth="1"/>
    <col min="6" max="6" width="11.28515625" style="43" customWidth="1"/>
    <col min="7" max="7" width="10" style="44" bestFit="1" customWidth="1"/>
    <col min="8" max="16384" width="9" style="41"/>
  </cols>
  <sheetData>
    <row r="1" spans="1:7">
      <c r="A1" s="89" t="s">
        <v>124</v>
      </c>
      <c r="B1" s="89"/>
      <c r="C1" s="89"/>
      <c r="D1" s="89"/>
      <c r="E1" s="89"/>
      <c r="F1" s="89"/>
      <c r="G1" s="89"/>
    </row>
    <row r="2" spans="1:7">
      <c r="A2" s="89"/>
      <c r="B2" s="89"/>
      <c r="C2" s="89"/>
      <c r="D2" s="89"/>
      <c r="E2" s="89"/>
      <c r="F2" s="89"/>
      <c r="G2" s="89"/>
    </row>
    <row r="3" spans="1:7" ht="16.899999999999999" customHeight="1">
      <c r="A3" s="89"/>
      <c r="B3" s="89"/>
      <c r="C3" s="89"/>
      <c r="D3" s="89"/>
      <c r="E3" s="89"/>
      <c r="F3" s="89"/>
      <c r="G3" s="89"/>
    </row>
    <row r="4" spans="1:7" ht="33">
      <c r="A4" s="10" t="s">
        <v>104</v>
      </c>
      <c r="B4" s="10" t="s">
        <v>105</v>
      </c>
      <c r="C4" s="10" t="s">
        <v>106</v>
      </c>
      <c r="D4" s="10" t="s">
        <v>103</v>
      </c>
      <c r="E4" s="10" t="s">
        <v>2</v>
      </c>
      <c r="F4" s="16" t="s">
        <v>3</v>
      </c>
      <c r="G4" s="16" t="s">
        <v>63</v>
      </c>
    </row>
    <row r="5" spans="1:7">
      <c r="A5" s="90" t="s">
        <v>109</v>
      </c>
      <c r="B5" s="91" t="s">
        <v>133</v>
      </c>
      <c r="C5" s="26">
        <v>1</v>
      </c>
      <c r="D5" s="27" t="s">
        <v>154</v>
      </c>
      <c r="E5" s="35" t="s">
        <v>6</v>
      </c>
      <c r="F5" s="29">
        <v>50</v>
      </c>
      <c r="G5" s="30"/>
    </row>
    <row r="6" spans="1:7">
      <c r="A6" s="90"/>
      <c r="B6" s="91"/>
      <c r="C6" s="26">
        <v>2</v>
      </c>
      <c r="D6" s="27" t="s">
        <v>8</v>
      </c>
      <c r="E6" s="35" t="s">
        <v>10</v>
      </c>
      <c r="F6" s="29">
        <v>300</v>
      </c>
      <c r="G6" s="30"/>
    </row>
    <row r="7" spans="1:7">
      <c r="A7" s="90"/>
      <c r="B7" s="91"/>
      <c r="C7" s="26">
        <v>3</v>
      </c>
      <c r="D7" s="27" t="s">
        <v>11</v>
      </c>
      <c r="E7" s="35" t="s">
        <v>10</v>
      </c>
      <c r="F7" s="29">
        <v>10</v>
      </c>
      <c r="G7" s="30"/>
    </row>
    <row r="8" spans="1:7">
      <c r="A8" s="90"/>
      <c r="B8" s="91"/>
      <c r="C8" s="26">
        <v>4</v>
      </c>
      <c r="D8" s="27" t="s">
        <v>13</v>
      </c>
      <c r="E8" s="35" t="s">
        <v>14</v>
      </c>
      <c r="F8" s="29">
        <f>3000</f>
        <v>3000</v>
      </c>
      <c r="G8" s="30"/>
    </row>
    <row r="9" spans="1:7">
      <c r="A9" s="90"/>
      <c r="B9" s="91"/>
      <c r="C9" s="26">
        <v>5</v>
      </c>
      <c r="D9" s="27" t="s">
        <v>16</v>
      </c>
      <c r="E9" s="35" t="s">
        <v>10</v>
      </c>
      <c r="F9" s="29">
        <v>20</v>
      </c>
      <c r="G9" s="30"/>
    </row>
    <row r="10" spans="1:7">
      <c r="A10" s="90"/>
      <c r="B10" s="91"/>
      <c r="C10" s="26">
        <v>6</v>
      </c>
      <c r="D10" s="27" t="s">
        <v>18</v>
      </c>
      <c r="E10" s="35" t="s">
        <v>20</v>
      </c>
      <c r="F10" s="29">
        <v>300</v>
      </c>
      <c r="G10" s="30"/>
    </row>
    <row r="11" spans="1:7">
      <c r="A11" s="90"/>
      <c r="B11" s="91"/>
      <c r="C11" s="26">
        <v>7</v>
      </c>
      <c r="D11" s="27" t="s">
        <v>21</v>
      </c>
      <c r="E11" s="35" t="s">
        <v>20</v>
      </c>
      <c r="F11" s="29">
        <v>300</v>
      </c>
      <c r="G11" s="30"/>
    </row>
    <row r="12" spans="1:7">
      <c r="A12" s="90"/>
      <c r="B12" s="91"/>
      <c r="C12" s="26">
        <v>8</v>
      </c>
      <c r="D12" s="27" t="s">
        <v>22</v>
      </c>
      <c r="E12" s="35" t="s">
        <v>20</v>
      </c>
      <c r="F12" s="29">
        <f>(2*2)*12+2</f>
        <v>50</v>
      </c>
      <c r="G12" s="30"/>
    </row>
    <row r="13" spans="1:7">
      <c r="A13" s="90"/>
      <c r="B13" s="91"/>
      <c r="C13" s="26">
        <v>9</v>
      </c>
      <c r="D13" s="27" t="s">
        <v>110</v>
      </c>
      <c r="E13" s="35" t="s">
        <v>111</v>
      </c>
      <c r="F13" s="29">
        <v>35</v>
      </c>
      <c r="G13" s="30"/>
    </row>
    <row r="14" spans="1:7">
      <c r="A14" s="90"/>
      <c r="B14" s="91"/>
      <c r="C14" s="26">
        <v>10</v>
      </c>
      <c r="D14" s="38" t="s">
        <v>4</v>
      </c>
      <c r="E14" s="26" t="s">
        <v>6</v>
      </c>
      <c r="F14" s="39">
        <f>1</f>
        <v>1</v>
      </c>
      <c r="G14" s="40"/>
    </row>
    <row r="15" spans="1:7">
      <c r="A15" s="90"/>
      <c r="B15" s="91"/>
      <c r="C15" s="26">
        <v>11</v>
      </c>
      <c r="D15" s="47" t="s">
        <v>73</v>
      </c>
      <c r="E15" s="46" t="s">
        <v>20</v>
      </c>
      <c r="F15" s="33">
        <f>15</f>
        <v>15</v>
      </c>
      <c r="G15" s="45"/>
    </row>
    <row r="16" spans="1:7">
      <c r="A16" s="90"/>
      <c r="B16" s="91"/>
      <c r="C16" s="26">
        <v>12</v>
      </c>
      <c r="D16" s="47" t="s">
        <v>61</v>
      </c>
      <c r="E16" s="46" t="s">
        <v>33</v>
      </c>
      <c r="F16" s="33">
        <f>10</f>
        <v>10</v>
      </c>
      <c r="G16" s="45"/>
    </row>
    <row r="17" spans="1:7">
      <c r="A17" s="90"/>
      <c r="B17" s="91"/>
      <c r="C17" s="26">
        <v>13</v>
      </c>
      <c r="D17" s="27" t="s">
        <v>102</v>
      </c>
      <c r="E17" s="35" t="s">
        <v>25</v>
      </c>
      <c r="F17" s="29">
        <v>750</v>
      </c>
      <c r="G17" s="30"/>
    </row>
    <row r="18" spans="1:7">
      <c r="A18" s="90"/>
      <c r="B18" s="91"/>
      <c r="C18" s="26">
        <v>14</v>
      </c>
      <c r="D18" s="27" t="s">
        <v>26</v>
      </c>
      <c r="E18" s="35" t="s">
        <v>20</v>
      </c>
      <c r="F18" s="29">
        <v>10</v>
      </c>
      <c r="G18" s="30"/>
    </row>
    <row r="19" spans="1:7">
      <c r="A19" s="90"/>
      <c r="B19" s="91"/>
      <c r="C19" s="26">
        <v>15</v>
      </c>
      <c r="D19" s="27" t="s">
        <v>28</v>
      </c>
      <c r="E19" s="35" t="s">
        <v>20</v>
      </c>
      <c r="F19" s="29">
        <v>20</v>
      </c>
      <c r="G19" s="30"/>
    </row>
    <row r="20" spans="1:7">
      <c r="A20" s="90"/>
      <c r="B20" s="91"/>
      <c r="C20" s="26">
        <v>16</v>
      </c>
      <c r="D20" s="27" t="s">
        <v>29</v>
      </c>
      <c r="E20" s="35" t="s">
        <v>20</v>
      </c>
      <c r="F20" s="29">
        <v>10</v>
      </c>
      <c r="G20" s="30"/>
    </row>
    <row r="21" spans="1:7">
      <c r="A21" s="90"/>
      <c r="B21" s="91"/>
      <c r="C21" s="26">
        <v>17</v>
      </c>
      <c r="D21" s="27" t="s">
        <v>30</v>
      </c>
      <c r="E21" s="35" t="s">
        <v>20</v>
      </c>
      <c r="F21" s="29">
        <v>5</v>
      </c>
      <c r="G21" s="30"/>
    </row>
    <row r="22" spans="1:7">
      <c r="A22" s="90"/>
      <c r="B22" s="91"/>
      <c r="C22" s="26">
        <v>18</v>
      </c>
      <c r="D22" s="27" t="s">
        <v>31</v>
      </c>
      <c r="E22" s="35" t="s">
        <v>33</v>
      </c>
      <c r="F22" s="29">
        <v>400</v>
      </c>
      <c r="G22" s="30"/>
    </row>
    <row r="23" spans="1:7">
      <c r="A23" s="90"/>
      <c r="B23" s="91"/>
      <c r="C23" s="26">
        <v>19</v>
      </c>
      <c r="D23" s="6" t="s">
        <v>34</v>
      </c>
      <c r="E23" s="7" t="s">
        <v>36</v>
      </c>
      <c r="F23" s="29">
        <v>40</v>
      </c>
      <c r="G23" s="9"/>
    </row>
    <row r="24" spans="1:7">
      <c r="A24" s="90"/>
      <c r="B24" s="91"/>
      <c r="C24" s="26">
        <v>20</v>
      </c>
      <c r="D24" s="6" t="s">
        <v>64</v>
      </c>
      <c r="E24" s="7" t="s">
        <v>38</v>
      </c>
      <c r="F24" s="29">
        <f>10</f>
        <v>10</v>
      </c>
      <c r="G24" s="9"/>
    </row>
    <row r="25" spans="1:7">
      <c r="A25" s="90"/>
      <c r="B25" s="91"/>
      <c r="C25" s="26">
        <v>21</v>
      </c>
      <c r="D25" s="6" t="s">
        <v>39</v>
      </c>
      <c r="E25" s="7" t="s">
        <v>40</v>
      </c>
      <c r="F25" s="29">
        <v>3</v>
      </c>
      <c r="G25" s="9"/>
    </row>
    <row r="26" spans="1:7">
      <c r="A26" s="90"/>
      <c r="B26" s="91"/>
      <c r="C26" s="26">
        <v>22</v>
      </c>
      <c r="D26" s="6" t="s">
        <v>51</v>
      </c>
      <c r="E26" s="7" t="s">
        <v>33</v>
      </c>
      <c r="F26" s="29">
        <v>3</v>
      </c>
      <c r="G26" s="9"/>
    </row>
    <row r="27" spans="1:7">
      <c r="A27" s="90"/>
      <c r="B27" s="91"/>
      <c r="C27" s="26">
        <v>23</v>
      </c>
      <c r="D27" s="6" t="s">
        <v>53</v>
      </c>
      <c r="E27" s="7" t="s">
        <v>33</v>
      </c>
      <c r="F27" s="29">
        <v>3</v>
      </c>
      <c r="G27" s="9"/>
    </row>
    <row r="28" spans="1:7">
      <c r="A28" s="90"/>
      <c r="B28" s="91"/>
      <c r="C28" s="26">
        <v>24</v>
      </c>
      <c r="D28" s="17" t="s">
        <v>68</v>
      </c>
      <c r="E28" s="19" t="s">
        <v>50</v>
      </c>
      <c r="F28" s="33">
        <v>7</v>
      </c>
      <c r="G28" s="21"/>
    </row>
    <row r="29" spans="1:7">
      <c r="A29" s="90"/>
      <c r="B29" s="91"/>
      <c r="C29" s="26">
        <v>25</v>
      </c>
      <c r="D29" s="6" t="s">
        <v>55</v>
      </c>
      <c r="E29" s="7" t="s">
        <v>33</v>
      </c>
      <c r="F29" s="29">
        <v>9</v>
      </c>
      <c r="G29" s="9"/>
    </row>
    <row r="30" spans="1:7">
      <c r="A30" s="90"/>
      <c r="B30" s="91"/>
      <c r="C30" s="26">
        <v>26</v>
      </c>
      <c r="D30" s="6" t="s">
        <v>58</v>
      </c>
      <c r="E30" s="7" t="s">
        <v>33</v>
      </c>
      <c r="F30" s="29">
        <v>5</v>
      </c>
      <c r="G30" s="9"/>
    </row>
    <row r="31" spans="1:7">
      <c r="A31" s="90"/>
      <c r="B31" s="91"/>
      <c r="C31" s="26">
        <v>27</v>
      </c>
      <c r="D31" s="6" t="s">
        <v>59</v>
      </c>
      <c r="E31" s="7" t="s">
        <v>33</v>
      </c>
      <c r="F31" s="29">
        <v>9</v>
      </c>
      <c r="G31" s="9"/>
    </row>
    <row r="45" spans="1:7">
      <c r="A45" s="87" t="s">
        <v>125</v>
      </c>
      <c r="B45" s="87"/>
      <c r="C45" s="87"/>
      <c r="D45" s="87"/>
      <c r="E45" s="87"/>
      <c r="F45" s="87"/>
      <c r="G45" s="87"/>
    </row>
    <row r="46" spans="1:7">
      <c r="A46" s="87"/>
      <c r="B46" s="87"/>
      <c r="C46" s="87"/>
      <c r="D46" s="87"/>
      <c r="E46" s="87"/>
      <c r="F46" s="87"/>
      <c r="G46" s="87"/>
    </row>
    <row r="47" spans="1:7">
      <c r="A47" s="88"/>
      <c r="B47" s="88"/>
      <c r="C47" s="88"/>
      <c r="D47" s="88"/>
      <c r="E47" s="88"/>
      <c r="F47" s="88"/>
      <c r="G47" s="88"/>
    </row>
    <row r="48" spans="1:7" ht="33">
      <c r="A48" s="10" t="s">
        <v>104</v>
      </c>
      <c r="B48" s="10" t="s">
        <v>105</v>
      </c>
      <c r="C48" s="10" t="s">
        <v>106</v>
      </c>
      <c r="D48" s="10" t="s">
        <v>103</v>
      </c>
      <c r="E48" s="10" t="s">
        <v>2</v>
      </c>
      <c r="F48" s="16" t="s">
        <v>3</v>
      </c>
      <c r="G48" s="16" t="s">
        <v>63</v>
      </c>
    </row>
    <row r="49" spans="1:7">
      <c r="A49" s="90" t="s">
        <v>113</v>
      </c>
      <c r="B49" s="91" t="s">
        <v>112</v>
      </c>
      <c r="C49" s="26">
        <v>1</v>
      </c>
      <c r="D49" s="27" t="s">
        <v>154</v>
      </c>
      <c r="E49" s="35" t="s">
        <v>6</v>
      </c>
      <c r="F49" s="29">
        <f>10</f>
        <v>10</v>
      </c>
      <c r="G49" s="30"/>
    </row>
    <row r="50" spans="1:7">
      <c r="A50" s="90"/>
      <c r="B50" s="91"/>
      <c r="C50" s="26">
        <v>2</v>
      </c>
      <c r="D50" s="27" t="s">
        <v>8</v>
      </c>
      <c r="E50" s="35" t="s">
        <v>10</v>
      </c>
      <c r="F50" s="29">
        <v>50</v>
      </c>
      <c r="G50" s="30"/>
    </row>
    <row r="51" spans="1:7">
      <c r="A51" s="90"/>
      <c r="B51" s="91"/>
      <c r="C51" s="26">
        <v>3</v>
      </c>
      <c r="D51" s="27" t="s">
        <v>11</v>
      </c>
      <c r="E51" s="35" t="s">
        <v>10</v>
      </c>
      <c r="F51" s="29">
        <v>10</v>
      </c>
      <c r="G51" s="30"/>
    </row>
    <row r="52" spans="1:7">
      <c r="A52" s="90"/>
      <c r="B52" s="91"/>
      <c r="C52" s="26">
        <v>4</v>
      </c>
      <c r="D52" s="27" t="s">
        <v>16</v>
      </c>
      <c r="E52" s="35" t="s">
        <v>10</v>
      </c>
      <c r="F52" s="29">
        <v>5</v>
      </c>
      <c r="G52" s="30"/>
    </row>
    <row r="53" spans="1:7">
      <c r="A53" s="90"/>
      <c r="B53" s="91"/>
      <c r="C53" s="26">
        <v>5</v>
      </c>
      <c r="D53" s="27" t="s">
        <v>18</v>
      </c>
      <c r="E53" s="35" t="s">
        <v>20</v>
      </c>
      <c r="F53" s="29">
        <v>50</v>
      </c>
      <c r="G53" s="30"/>
    </row>
    <row r="54" spans="1:7">
      <c r="A54" s="90"/>
      <c r="B54" s="91"/>
      <c r="C54" s="26">
        <v>6</v>
      </c>
      <c r="D54" s="27" t="s">
        <v>21</v>
      </c>
      <c r="E54" s="35" t="s">
        <v>20</v>
      </c>
      <c r="F54" s="29">
        <v>50</v>
      </c>
      <c r="G54" s="30"/>
    </row>
    <row r="55" spans="1:7">
      <c r="A55" s="90"/>
      <c r="B55" s="91"/>
      <c r="C55" s="26">
        <v>7</v>
      </c>
      <c r="D55" s="27" t="s">
        <v>22</v>
      </c>
      <c r="E55" s="35" t="s">
        <v>20</v>
      </c>
      <c r="F55" s="29">
        <f>3*2.5+2+5</f>
        <v>14.5</v>
      </c>
      <c r="G55" s="30"/>
    </row>
    <row r="56" spans="1:7">
      <c r="A56" s="90"/>
      <c r="B56" s="91"/>
      <c r="C56" s="26">
        <v>8</v>
      </c>
      <c r="D56" s="27" t="s">
        <v>110</v>
      </c>
      <c r="E56" s="35" t="s">
        <v>111</v>
      </c>
      <c r="F56" s="29">
        <v>10</v>
      </c>
      <c r="G56" s="30"/>
    </row>
    <row r="57" spans="1:7">
      <c r="A57" s="90"/>
      <c r="B57" s="91"/>
      <c r="C57" s="26">
        <v>9</v>
      </c>
      <c r="D57" s="47" t="s">
        <v>61</v>
      </c>
      <c r="E57" s="46" t="s">
        <v>33</v>
      </c>
      <c r="F57" s="33">
        <v>2</v>
      </c>
      <c r="G57" s="45"/>
    </row>
    <row r="58" spans="1:7">
      <c r="A58" s="90"/>
      <c r="B58" s="91"/>
      <c r="C58" s="26">
        <v>10</v>
      </c>
      <c r="D58" s="27" t="s">
        <v>23</v>
      </c>
      <c r="E58" s="35" t="s">
        <v>25</v>
      </c>
      <c r="F58" s="29">
        <v>100</v>
      </c>
      <c r="G58" s="45"/>
    </row>
    <row r="59" spans="1:7">
      <c r="A59" s="90"/>
      <c r="B59" s="91"/>
      <c r="C59" s="26">
        <v>11</v>
      </c>
      <c r="D59" s="27" t="s">
        <v>26</v>
      </c>
      <c r="E59" s="35" t="s">
        <v>20</v>
      </c>
      <c r="F59" s="29">
        <f>100/100*22/25</f>
        <v>0.88</v>
      </c>
      <c r="G59" s="30"/>
    </row>
    <row r="60" spans="1:7">
      <c r="A60" s="90"/>
      <c r="B60" s="91"/>
      <c r="C60" s="26">
        <v>12</v>
      </c>
      <c r="D60" s="27" t="s">
        <v>28</v>
      </c>
      <c r="E60" s="35" t="s">
        <v>20</v>
      </c>
      <c r="F60" s="29">
        <f>100/100*140/75</f>
        <v>1.8666666666666667</v>
      </c>
      <c r="G60" s="30"/>
    </row>
    <row r="61" spans="1:7">
      <c r="A61" s="90"/>
      <c r="B61" s="91"/>
      <c r="C61" s="26">
        <v>13</v>
      </c>
      <c r="D61" s="27" t="s">
        <v>29</v>
      </c>
      <c r="E61" s="35" t="s">
        <v>20</v>
      </c>
      <c r="F61" s="29">
        <v>1</v>
      </c>
      <c r="G61" s="30"/>
    </row>
    <row r="62" spans="1:7">
      <c r="A62" s="90"/>
      <c r="B62" s="91"/>
      <c r="C62" s="26">
        <v>14</v>
      </c>
      <c r="D62" s="27" t="s">
        <v>30</v>
      </c>
      <c r="E62" s="35" t="s">
        <v>20</v>
      </c>
      <c r="F62" s="29">
        <f>100/100*13/25</f>
        <v>0.52</v>
      </c>
      <c r="G62" s="30"/>
    </row>
    <row r="63" spans="1:7">
      <c r="A63" s="90"/>
      <c r="B63" s="91"/>
      <c r="C63" s="26">
        <v>15</v>
      </c>
      <c r="D63" s="27" t="s">
        <v>31</v>
      </c>
      <c r="E63" s="35" t="s">
        <v>33</v>
      </c>
      <c r="F63" s="29">
        <v>50</v>
      </c>
      <c r="G63" s="30"/>
    </row>
    <row r="64" spans="1:7">
      <c r="A64" s="90"/>
      <c r="B64" s="91"/>
      <c r="C64" s="26">
        <v>16</v>
      </c>
      <c r="D64" s="6" t="s">
        <v>34</v>
      </c>
      <c r="E64" s="7" t="s">
        <v>36</v>
      </c>
      <c r="F64" s="29">
        <v>5</v>
      </c>
      <c r="G64" s="9"/>
    </row>
    <row r="65" spans="1:7">
      <c r="A65" s="90"/>
      <c r="B65" s="91"/>
      <c r="C65" s="26">
        <v>17</v>
      </c>
      <c r="D65" s="6" t="s">
        <v>64</v>
      </c>
      <c r="E65" s="7" t="s">
        <v>38</v>
      </c>
      <c r="F65" s="29">
        <v>5</v>
      </c>
      <c r="G65" s="9"/>
    </row>
    <row r="66" spans="1:7">
      <c r="A66" s="90"/>
      <c r="B66" s="91"/>
      <c r="C66" s="26">
        <v>18</v>
      </c>
      <c r="D66" s="6" t="s">
        <v>39</v>
      </c>
      <c r="E66" s="7" t="s">
        <v>40</v>
      </c>
      <c r="F66" s="29">
        <v>3</v>
      </c>
      <c r="G66" s="9"/>
    </row>
    <row r="67" spans="1:7">
      <c r="A67" s="90"/>
      <c r="B67" s="91"/>
      <c r="C67" s="26">
        <v>19</v>
      </c>
      <c r="D67" s="6" t="s">
        <v>53</v>
      </c>
      <c r="E67" s="7" t="s">
        <v>33</v>
      </c>
      <c r="F67" s="29">
        <v>1</v>
      </c>
      <c r="G67" s="9"/>
    </row>
    <row r="68" spans="1:7">
      <c r="A68" s="90"/>
      <c r="B68" s="91"/>
      <c r="C68" s="26">
        <v>20</v>
      </c>
      <c r="D68" s="17" t="s">
        <v>68</v>
      </c>
      <c r="E68" s="19" t="s">
        <v>50</v>
      </c>
      <c r="F68" s="33">
        <v>1</v>
      </c>
      <c r="G68" s="21"/>
    </row>
    <row r="69" spans="1:7">
      <c r="A69" s="90"/>
      <c r="B69" s="91"/>
      <c r="C69" s="26">
        <v>21</v>
      </c>
      <c r="D69" s="6" t="s">
        <v>55</v>
      </c>
      <c r="E69" s="7" t="s">
        <v>33</v>
      </c>
      <c r="F69" s="29">
        <v>1</v>
      </c>
      <c r="G69" s="9"/>
    </row>
    <row r="70" spans="1:7">
      <c r="A70" s="90"/>
      <c r="B70" s="91"/>
      <c r="C70" s="26">
        <v>22</v>
      </c>
      <c r="D70" s="6" t="s">
        <v>58</v>
      </c>
      <c r="E70" s="7" t="s">
        <v>33</v>
      </c>
      <c r="F70" s="29">
        <v>1</v>
      </c>
      <c r="G70" s="9"/>
    </row>
    <row r="71" spans="1:7">
      <c r="A71" s="90"/>
      <c r="B71" s="91"/>
      <c r="C71" s="26">
        <v>23</v>
      </c>
      <c r="D71" s="6" t="s">
        <v>59</v>
      </c>
      <c r="E71" s="7" t="s">
        <v>33</v>
      </c>
      <c r="F71" s="29">
        <v>1</v>
      </c>
      <c r="G71" s="9"/>
    </row>
    <row r="89" spans="1:7">
      <c r="A89" s="87" t="s">
        <v>126</v>
      </c>
      <c r="B89" s="87"/>
      <c r="C89" s="87"/>
      <c r="D89" s="87"/>
      <c r="E89" s="87"/>
      <c r="F89" s="87"/>
      <c r="G89" s="87"/>
    </row>
    <row r="90" spans="1:7">
      <c r="A90" s="87"/>
      <c r="B90" s="87"/>
      <c r="C90" s="87"/>
      <c r="D90" s="87"/>
      <c r="E90" s="87"/>
      <c r="F90" s="87"/>
      <c r="G90" s="87"/>
    </row>
    <row r="91" spans="1:7">
      <c r="A91" s="88"/>
      <c r="B91" s="88"/>
      <c r="C91" s="88"/>
      <c r="D91" s="88"/>
      <c r="E91" s="88"/>
      <c r="F91" s="88"/>
      <c r="G91" s="88"/>
    </row>
    <row r="92" spans="1:7" ht="33">
      <c r="A92" s="10" t="s">
        <v>104</v>
      </c>
      <c r="B92" s="10" t="s">
        <v>105</v>
      </c>
      <c r="C92" s="10" t="s">
        <v>106</v>
      </c>
      <c r="D92" s="10" t="s">
        <v>103</v>
      </c>
      <c r="E92" s="10" t="s">
        <v>2</v>
      </c>
      <c r="F92" s="16" t="s">
        <v>3</v>
      </c>
      <c r="G92" s="16" t="s">
        <v>63</v>
      </c>
    </row>
    <row r="93" spans="1:7">
      <c r="A93" s="90" t="s">
        <v>114</v>
      </c>
      <c r="B93" s="91" t="s">
        <v>115</v>
      </c>
      <c r="C93" s="26">
        <v>1</v>
      </c>
      <c r="D93" s="27" t="s">
        <v>154</v>
      </c>
      <c r="E93" s="35" t="s">
        <v>6</v>
      </c>
      <c r="F93" s="29">
        <v>120</v>
      </c>
      <c r="G93" s="30"/>
    </row>
    <row r="94" spans="1:7">
      <c r="A94" s="90"/>
      <c r="B94" s="91"/>
      <c r="C94" s="26">
        <v>2</v>
      </c>
      <c r="D94" s="27" t="s">
        <v>8</v>
      </c>
      <c r="E94" s="35" t="s">
        <v>10</v>
      </c>
      <c r="F94" s="29">
        <v>500</v>
      </c>
      <c r="G94" s="30"/>
    </row>
    <row r="95" spans="1:7">
      <c r="A95" s="90"/>
      <c r="B95" s="91"/>
      <c r="C95" s="26">
        <v>3</v>
      </c>
      <c r="D95" s="27" t="s">
        <v>11</v>
      </c>
      <c r="E95" s="35" t="s">
        <v>10</v>
      </c>
      <c r="F95" s="29">
        <v>10</v>
      </c>
      <c r="G95" s="30"/>
    </row>
    <row r="96" spans="1:7">
      <c r="A96" s="90"/>
      <c r="B96" s="91"/>
      <c r="C96" s="26">
        <v>4</v>
      </c>
      <c r="D96" s="27" t="s">
        <v>13</v>
      </c>
      <c r="E96" s="35" t="s">
        <v>14</v>
      </c>
      <c r="F96" s="29">
        <f>2000</f>
        <v>2000</v>
      </c>
      <c r="G96" s="30"/>
    </row>
    <row r="97" spans="1:7">
      <c r="A97" s="90"/>
      <c r="B97" s="91"/>
      <c r="C97" s="26">
        <v>5</v>
      </c>
      <c r="D97" s="27" t="s">
        <v>16</v>
      </c>
      <c r="E97" s="35" t="s">
        <v>10</v>
      </c>
      <c r="F97" s="29">
        <v>25</v>
      </c>
      <c r="G97" s="30"/>
    </row>
    <row r="98" spans="1:7">
      <c r="A98" s="90"/>
      <c r="B98" s="91"/>
      <c r="C98" s="26">
        <v>6</v>
      </c>
      <c r="D98" s="27" t="s">
        <v>18</v>
      </c>
      <c r="E98" s="35" t="s">
        <v>20</v>
      </c>
      <c r="F98" s="29">
        <v>400</v>
      </c>
      <c r="G98" s="30"/>
    </row>
    <row r="99" spans="1:7">
      <c r="A99" s="90"/>
      <c r="B99" s="91"/>
      <c r="C99" s="26">
        <v>7</v>
      </c>
      <c r="D99" s="27" t="s">
        <v>21</v>
      </c>
      <c r="E99" s="35" t="s">
        <v>20</v>
      </c>
      <c r="F99" s="29">
        <v>400</v>
      </c>
      <c r="G99" s="30"/>
    </row>
    <row r="100" spans="1:7">
      <c r="A100" s="90"/>
      <c r="B100" s="91"/>
      <c r="C100" s="26">
        <v>8</v>
      </c>
      <c r="D100" s="27" t="s">
        <v>22</v>
      </c>
      <c r="E100" s="35" t="s">
        <v>20</v>
      </c>
      <c r="F100" s="29">
        <f>25*4</f>
        <v>100</v>
      </c>
      <c r="G100" s="30"/>
    </row>
    <row r="101" spans="1:7">
      <c r="A101" s="90"/>
      <c r="B101" s="91"/>
      <c r="C101" s="26">
        <v>9</v>
      </c>
      <c r="D101" s="27" t="s">
        <v>110</v>
      </c>
      <c r="E101" s="35" t="s">
        <v>111</v>
      </c>
      <c r="F101" s="29">
        <v>45</v>
      </c>
      <c r="G101" s="30"/>
    </row>
    <row r="102" spans="1:7">
      <c r="A102" s="90"/>
      <c r="B102" s="91"/>
      <c r="C102" s="26">
        <v>10</v>
      </c>
      <c r="D102" s="38" t="s">
        <v>4</v>
      </c>
      <c r="E102" s="26" t="s">
        <v>6</v>
      </c>
      <c r="F102" s="39">
        <v>1</v>
      </c>
      <c r="G102" s="40"/>
    </row>
    <row r="103" spans="1:7">
      <c r="A103" s="90"/>
      <c r="B103" s="91"/>
      <c r="C103" s="26">
        <v>11</v>
      </c>
      <c r="D103" s="47" t="s">
        <v>61</v>
      </c>
      <c r="E103" s="46" t="s">
        <v>33</v>
      </c>
      <c r="F103" s="33">
        <v>6</v>
      </c>
      <c r="G103" s="45"/>
    </row>
    <row r="104" spans="1:7">
      <c r="A104" s="90"/>
      <c r="B104" s="91"/>
      <c r="C104" s="26">
        <v>12</v>
      </c>
      <c r="D104" s="27" t="s">
        <v>102</v>
      </c>
      <c r="E104" s="35" t="s">
        <v>25</v>
      </c>
      <c r="F104" s="29">
        <v>250</v>
      </c>
      <c r="G104" s="30"/>
    </row>
    <row r="105" spans="1:7">
      <c r="A105" s="90"/>
      <c r="B105" s="91"/>
      <c r="C105" s="26">
        <v>13</v>
      </c>
      <c r="D105" s="27" t="s">
        <v>26</v>
      </c>
      <c r="E105" s="35" t="s">
        <v>20</v>
      </c>
      <c r="F105" s="29">
        <f>250/100*22/25</f>
        <v>2.2000000000000002</v>
      </c>
      <c r="G105" s="30"/>
    </row>
    <row r="106" spans="1:7">
      <c r="A106" s="90"/>
      <c r="B106" s="91"/>
      <c r="C106" s="26">
        <v>14</v>
      </c>
      <c r="D106" s="27" t="s">
        <v>28</v>
      </c>
      <c r="E106" s="35" t="s">
        <v>20</v>
      </c>
      <c r="F106" s="29">
        <f>250/100*140/75</f>
        <v>4.666666666666667</v>
      </c>
      <c r="G106" s="30"/>
    </row>
    <row r="107" spans="1:7">
      <c r="A107" s="90"/>
      <c r="B107" s="91"/>
      <c r="C107" s="26">
        <v>15</v>
      </c>
      <c r="D107" s="27" t="s">
        <v>29</v>
      </c>
      <c r="E107" s="35" t="s">
        <v>20</v>
      </c>
      <c r="F107" s="29">
        <f>250/100*30/75</f>
        <v>1</v>
      </c>
      <c r="G107" s="30"/>
    </row>
    <row r="108" spans="1:7">
      <c r="A108" s="90"/>
      <c r="B108" s="91"/>
      <c r="C108" s="26">
        <v>16</v>
      </c>
      <c r="D108" s="27" t="s">
        <v>30</v>
      </c>
      <c r="E108" s="35" t="s">
        <v>20</v>
      </c>
      <c r="F108" s="29">
        <f>250/100*13/25</f>
        <v>1.3</v>
      </c>
      <c r="G108" s="30"/>
    </row>
    <row r="109" spans="1:7">
      <c r="A109" s="90"/>
      <c r="B109" s="91"/>
      <c r="C109" s="26">
        <v>17</v>
      </c>
      <c r="D109" s="27" t="s">
        <v>31</v>
      </c>
      <c r="E109" s="35" t="s">
        <v>33</v>
      </c>
      <c r="F109" s="29">
        <v>100</v>
      </c>
      <c r="G109" s="30"/>
    </row>
    <row r="110" spans="1:7">
      <c r="A110" s="90"/>
      <c r="B110" s="91"/>
      <c r="C110" s="26">
        <v>18</v>
      </c>
      <c r="D110" s="6" t="s">
        <v>34</v>
      </c>
      <c r="E110" s="7" t="s">
        <v>36</v>
      </c>
      <c r="F110" s="29">
        <v>10</v>
      </c>
      <c r="G110" s="9"/>
    </row>
    <row r="111" spans="1:7">
      <c r="A111" s="90"/>
      <c r="B111" s="91"/>
      <c r="C111" s="26">
        <v>19</v>
      </c>
      <c r="D111" s="6" t="s">
        <v>64</v>
      </c>
      <c r="E111" s="7" t="s">
        <v>38</v>
      </c>
      <c r="F111" s="29">
        <v>5</v>
      </c>
      <c r="G111" s="9"/>
    </row>
    <row r="112" spans="1:7">
      <c r="A112" s="90"/>
      <c r="B112" s="91"/>
      <c r="C112" s="26">
        <v>20</v>
      </c>
      <c r="D112" s="6" t="s">
        <v>39</v>
      </c>
      <c r="E112" s="7" t="s">
        <v>40</v>
      </c>
      <c r="F112" s="29">
        <v>3</v>
      </c>
      <c r="G112" s="9"/>
    </row>
    <row r="113" spans="1:7">
      <c r="A113" s="90"/>
      <c r="B113" s="91"/>
      <c r="C113" s="26">
        <v>21</v>
      </c>
      <c r="D113" s="6" t="s">
        <v>51</v>
      </c>
      <c r="E113" s="7" t="s">
        <v>33</v>
      </c>
      <c r="F113" s="29">
        <v>21</v>
      </c>
      <c r="G113" s="9"/>
    </row>
    <row r="114" spans="1:7">
      <c r="A114" s="90"/>
      <c r="B114" s="91"/>
      <c r="C114" s="26">
        <v>22</v>
      </c>
      <c r="D114" s="6" t="s">
        <v>53</v>
      </c>
      <c r="E114" s="7" t="s">
        <v>33</v>
      </c>
      <c r="F114" s="29">
        <v>21</v>
      </c>
      <c r="G114" s="9"/>
    </row>
    <row r="115" spans="1:7">
      <c r="A115" s="90"/>
      <c r="B115" s="91"/>
      <c r="C115" s="26">
        <v>23</v>
      </c>
      <c r="D115" s="17" t="s">
        <v>68</v>
      </c>
      <c r="E115" s="19" t="s">
        <v>50</v>
      </c>
      <c r="F115" s="33">
        <v>25</v>
      </c>
      <c r="G115" s="21"/>
    </row>
    <row r="116" spans="1:7">
      <c r="A116" s="90"/>
      <c r="B116" s="91"/>
      <c r="C116" s="26">
        <v>24</v>
      </c>
      <c r="D116" s="6" t="s">
        <v>55</v>
      </c>
      <c r="E116" s="7" t="s">
        <v>33</v>
      </c>
      <c r="F116" s="29">
        <v>25</v>
      </c>
      <c r="G116" s="9"/>
    </row>
    <row r="117" spans="1:7">
      <c r="A117" s="90"/>
      <c r="B117" s="91"/>
      <c r="C117" s="26">
        <v>25</v>
      </c>
      <c r="D117" s="6" t="s">
        <v>58</v>
      </c>
      <c r="E117" s="7" t="s">
        <v>33</v>
      </c>
      <c r="F117" s="29">
        <v>10</v>
      </c>
      <c r="G117" s="9"/>
    </row>
    <row r="118" spans="1:7">
      <c r="A118" s="90"/>
      <c r="B118" s="91"/>
      <c r="C118" s="26">
        <v>26</v>
      </c>
      <c r="D118" s="6" t="s">
        <v>59</v>
      </c>
      <c r="E118" s="7" t="s">
        <v>33</v>
      </c>
      <c r="F118" s="29">
        <v>25</v>
      </c>
      <c r="G118" s="9"/>
    </row>
    <row r="133" spans="1:7">
      <c r="A133" s="87" t="s">
        <v>127</v>
      </c>
      <c r="B133" s="87"/>
      <c r="C133" s="87"/>
      <c r="D133" s="87"/>
      <c r="E133" s="87"/>
      <c r="F133" s="87"/>
      <c r="G133" s="87"/>
    </row>
    <row r="134" spans="1:7">
      <c r="A134" s="87"/>
      <c r="B134" s="87"/>
      <c r="C134" s="87"/>
      <c r="D134" s="87"/>
      <c r="E134" s="87"/>
      <c r="F134" s="87"/>
      <c r="G134" s="87"/>
    </row>
    <row r="135" spans="1:7">
      <c r="A135" s="88"/>
      <c r="B135" s="88"/>
      <c r="C135" s="88"/>
      <c r="D135" s="88"/>
      <c r="E135" s="88"/>
      <c r="F135" s="88"/>
      <c r="G135" s="88"/>
    </row>
    <row r="136" spans="1:7" ht="33">
      <c r="A136" s="10" t="s">
        <v>104</v>
      </c>
      <c r="B136" s="10" t="s">
        <v>105</v>
      </c>
      <c r="C136" s="10" t="s">
        <v>106</v>
      </c>
      <c r="D136" s="10" t="s">
        <v>103</v>
      </c>
      <c r="E136" s="10" t="s">
        <v>2</v>
      </c>
      <c r="F136" s="16" t="s">
        <v>3</v>
      </c>
      <c r="G136" s="16" t="s">
        <v>63</v>
      </c>
    </row>
    <row r="137" spans="1:7">
      <c r="A137" s="90" t="s">
        <v>116</v>
      </c>
      <c r="B137" s="91" t="s">
        <v>117</v>
      </c>
      <c r="C137" s="26">
        <v>1</v>
      </c>
      <c r="D137" s="27" t="s">
        <v>154</v>
      </c>
      <c r="E137" s="35" t="s">
        <v>6</v>
      </c>
      <c r="F137" s="29">
        <v>60</v>
      </c>
      <c r="G137" s="30"/>
    </row>
    <row r="138" spans="1:7">
      <c r="A138" s="90"/>
      <c r="B138" s="91"/>
      <c r="C138" s="26">
        <v>2</v>
      </c>
      <c r="D138" s="27" t="s">
        <v>8</v>
      </c>
      <c r="E138" s="35" t="s">
        <v>10</v>
      </c>
      <c r="F138" s="29">
        <v>300</v>
      </c>
      <c r="G138" s="30"/>
    </row>
    <row r="139" spans="1:7">
      <c r="A139" s="90"/>
      <c r="B139" s="91"/>
      <c r="C139" s="26">
        <v>3</v>
      </c>
      <c r="D139" s="27" t="s">
        <v>11</v>
      </c>
      <c r="E139" s="35" t="s">
        <v>10</v>
      </c>
      <c r="F139" s="29">
        <v>10</v>
      </c>
      <c r="G139" s="30"/>
    </row>
    <row r="140" spans="1:7">
      <c r="A140" s="90"/>
      <c r="B140" s="91"/>
      <c r="C140" s="26">
        <v>4</v>
      </c>
      <c r="D140" s="27" t="s">
        <v>13</v>
      </c>
      <c r="E140" s="35" t="s">
        <v>14</v>
      </c>
      <c r="F140" s="29">
        <f>3000</f>
        <v>3000</v>
      </c>
      <c r="G140" s="30"/>
    </row>
    <row r="141" spans="1:7">
      <c r="A141" s="90"/>
      <c r="B141" s="91"/>
      <c r="C141" s="26">
        <v>5</v>
      </c>
      <c r="D141" s="27" t="s">
        <v>16</v>
      </c>
      <c r="E141" s="35" t="s">
        <v>10</v>
      </c>
      <c r="F141" s="29">
        <v>20</v>
      </c>
      <c r="G141" s="30"/>
    </row>
    <row r="142" spans="1:7">
      <c r="A142" s="90"/>
      <c r="B142" s="91"/>
      <c r="C142" s="26">
        <v>6</v>
      </c>
      <c r="D142" s="27" t="s">
        <v>18</v>
      </c>
      <c r="E142" s="35" t="s">
        <v>20</v>
      </c>
      <c r="F142" s="29">
        <v>200</v>
      </c>
      <c r="G142" s="30"/>
    </row>
    <row r="143" spans="1:7">
      <c r="A143" s="90"/>
      <c r="B143" s="91"/>
      <c r="C143" s="26">
        <v>7</v>
      </c>
      <c r="D143" s="27" t="s">
        <v>21</v>
      </c>
      <c r="E143" s="35" t="s">
        <v>20</v>
      </c>
      <c r="F143" s="29">
        <v>200</v>
      </c>
      <c r="G143" s="30"/>
    </row>
    <row r="144" spans="1:7">
      <c r="A144" s="90"/>
      <c r="B144" s="91"/>
      <c r="C144" s="26">
        <v>8</v>
      </c>
      <c r="D144" s="27" t="s">
        <v>22</v>
      </c>
      <c r="E144" s="35" t="s">
        <v>20</v>
      </c>
      <c r="F144" s="29">
        <v>45</v>
      </c>
      <c r="G144" s="30"/>
    </row>
    <row r="145" spans="1:7">
      <c r="A145" s="90"/>
      <c r="B145" s="91"/>
      <c r="C145" s="26">
        <v>9</v>
      </c>
      <c r="D145" s="27" t="s">
        <v>110</v>
      </c>
      <c r="E145" s="35" t="s">
        <v>111</v>
      </c>
      <c r="F145" s="29">
        <v>20</v>
      </c>
      <c r="G145" s="30"/>
    </row>
    <row r="146" spans="1:7">
      <c r="A146" s="90"/>
      <c r="B146" s="91"/>
      <c r="C146" s="26">
        <v>10</v>
      </c>
      <c r="D146" s="38" t="s">
        <v>4</v>
      </c>
      <c r="E146" s="26" t="s">
        <v>6</v>
      </c>
      <c r="F146" s="39">
        <v>1</v>
      </c>
      <c r="G146" s="40"/>
    </row>
    <row r="147" spans="1:7">
      <c r="A147" s="90"/>
      <c r="B147" s="91"/>
      <c r="C147" s="26">
        <v>11</v>
      </c>
      <c r="D147" s="47" t="s">
        <v>61</v>
      </c>
      <c r="E147" s="46" t="s">
        <v>33</v>
      </c>
      <c r="F147" s="33">
        <v>6</v>
      </c>
      <c r="G147" s="45"/>
    </row>
    <row r="148" spans="1:7">
      <c r="A148" s="90"/>
      <c r="B148" s="91"/>
      <c r="C148" s="26">
        <v>12</v>
      </c>
      <c r="D148" s="27" t="s">
        <v>102</v>
      </c>
      <c r="E148" s="35" t="s">
        <v>25</v>
      </c>
      <c r="F148" s="29">
        <v>250</v>
      </c>
      <c r="G148" s="30"/>
    </row>
    <row r="149" spans="1:7">
      <c r="A149" s="90"/>
      <c r="B149" s="91"/>
      <c r="C149" s="26">
        <v>13</v>
      </c>
      <c r="D149" s="27" t="s">
        <v>26</v>
      </c>
      <c r="E149" s="35" t="s">
        <v>20</v>
      </c>
      <c r="F149" s="29">
        <f>250/100*22/25</f>
        <v>2.2000000000000002</v>
      </c>
      <c r="G149" s="30"/>
    </row>
    <row r="150" spans="1:7">
      <c r="A150" s="90"/>
      <c r="B150" s="91"/>
      <c r="C150" s="26">
        <v>14</v>
      </c>
      <c r="D150" s="27" t="s">
        <v>28</v>
      </c>
      <c r="E150" s="35" t="s">
        <v>20</v>
      </c>
      <c r="F150" s="29">
        <v>4</v>
      </c>
      <c r="G150" s="30"/>
    </row>
    <row r="151" spans="1:7">
      <c r="A151" s="90"/>
      <c r="B151" s="91"/>
      <c r="C151" s="26">
        <v>15</v>
      </c>
      <c r="D151" s="27" t="s">
        <v>29</v>
      </c>
      <c r="E151" s="35" t="s">
        <v>20</v>
      </c>
      <c r="F151" s="29">
        <f>250/100*30/75</f>
        <v>1</v>
      </c>
      <c r="G151" s="30"/>
    </row>
    <row r="152" spans="1:7">
      <c r="A152" s="90"/>
      <c r="B152" s="91"/>
      <c r="C152" s="26">
        <v>16</v>
      </c>
      <c r="D152" s="27" t="s">
        <v>30</v>
      </c>
      <c r="E152" s="35" t="s">
        <v>20</v>
      </c>
      <c r="F152" s="29">
        <f>250/100*13/25</f>
        <v>1.3</v>
      </c>
      <c r="G152" s="30"/>
    </row>
    <row r="153" spans="1:7">
      <c r="A153" s="90"/>
      <c r="B153" s="91"/>
      <c r="C153" s="26">
        <v>17</v>
      </c>
      <c r="D153" s="27" t="s">
        <v>31</v>
      </c>
      <c r="E153" s="35" t="s">
        <v>33</v>
      </c>
      <c r="F153" s="29">
        <v>100</v>
      </c>
      <c r="G153" s="30"/>
    </row>
    <row r="154" spans="1:7">
      <c r="A154" s="90"/>
      <c r="B154" s="91"/>
      <c r="C154" s="26">
        <v>18</v>
      </c>
      <c r="D154" s="6" t="s">
        <v>34</v>
      </c>
      <c r="E154" s="7" t="s">
        <v>36</v>
      </c>
      <c r="F154" s="29">
        <v>10</v>
      </c>
      <c r="G154" s="9"/>
    </row>
    <row r="155" spans="1:7">
      <c r="A155" s="90"/>
      <c r="B155" s="91"/>
      <c r="C155" s="26">
        <v>19</v>
      </c>
      <c r="D155" s="6" t="s">
        <v>64</v>
      </c>
      <c r="E155" s="7" t="s">
        <v>38</v>
      </c>
      <c r="F155" s="29">
        <v>5</v>
      </c>
      <c r="G155" s="9"/>
    </row>
    <row r="156" spans="1:7">
      <c r="A156" s="90"/>
      <c r="B156" s="91"/>
      <c r="C156" s="26">
        <v>20</v>
      </c>
      <c r="D156" s="6" t="s">
        <v>39</v>
      </c>
      <c r="E156" s="7" t="s">
        <v>40</v>
      </c>
      <c r="F156" s="29">
        <v>3</v>
      </c>
      <c r="G156" s="9"/>
    </row>
    <row r="157" spans="1:7">
      <c r="A157" s="90"/>
      <c r="B157" s="91"/>
      <c r="C157" s="26">
        <v>21</v>
      </c>
      <c r="D157" s="6" t="s">
        <v>51</v>
      </c>
      <c r="E157" s="7" t="s">
        <v>33</v>
      </c>
      <c r="F157" s="29">
        <v>18</v>
      </c>
      <c r="G157" s="9"/>
    </row>
    <row r="158" spans="1:7">
      <c r="A158" s="90"/>
      <c r="B158" s="91"/>
      <c r="C158" s="26">
        <v>22</v>
      </c>
      <c r="D158" s="6" t="s">
        <v>53</v>
      </c>
      <c r="E158" s="7" t="s">
        <v>33</v>
      </c>
      <c r="F158" s="29">
        <v>18</v>
      </c>
      <c r="G158" s="9"/>
    </row>
    <row r="159" spans="1:7">
      <c r="A159" s="90"/>
      <c r="B159" s="91"/>
      <c r="C159" s="26">
        <v>23</v>
      </c>
      <c r="D159" s="17" t="s">
        <v>68</v>
      </c>
      <c r="E159" s="19" t="s">
        <v>50</v>
      </c>
      <c r="F159" s="33">
        <v>18</v>
      </c>
      <c r="G159" s="21"/>
    </row>
    <row r="160" spans="1:7">
      <c r="A160" s="90"/>
      <c r="B160" s="91"/>
      <c r="C160" s="26">
        <v>24</v>
      </c>
      <c r="D160" s="6" t="s">
        <v>55</v>
      </c>
      <c r="E160" s="7" t="s">
        <v>33</v>
      </c>
      <c r="F160" s="29">
        <v>18</v>
      </c>
      <c r="G160" s="9"/>
    </row>
    <row r="161" spans="1:7">
      <c r="A161" s="90"/>
      <c r="B161" s="91"/>
      <c r="C161" s="26">
        <v>25</v>
      </c>
      <c r="D161" s="6" t="s">
        <v>58</v>
      </c>
      <c r="E161" s="7" t="s">
        <v>33</v>
      </c>
      <c r="F161" s="29">
        <v>10</v>
      </c>
      <c r="G161" s="9"/>
    </row>
    <row r="162" spans="1:7">
      <c r="A162" s="90"/>
      <c r="B162" s="91"/>
      <c r="C162" s="26">
        <v>26</v>
      </c>
      <c r="D162" s="6" t="s">
        <v>59</v>
      </c>
      <c r="E162" s="7" t="s">
        <v>33</v>
      </c>
      <c r="F162" s="29">
        <v>18</v>
      </c>
      <c r="G162" s="9"/>
    </row>
    <row r="177" spans="1:7">
      <c r="A177" s="87" t="s">
        <v>128</v>
      </c>
      <c r="B177" s="87"/>
      <c r="C177" s="87"/>
      <c r="D177" s="87"/>
      <c r="E177" s="87"/>
      <c r="F177" s="87"/>
      <c r="G177" s="87"/>
    </row>
    <row r="178" spans="1:7">
      <c r="A178" s="87"/>
      <c r="B178" s="87"/>
      <c r="C178" s="87"/>
      <c r="D178" s="87"/>
      <c r="E178" s="87"/>
      <c r="F178" s="87"/>
      <c r="G178" s="87"/>
    </row>
    <row r="179" spans="1:7">
      <c r="A179" s="88"/>
      <c r="B179" s="88"/>
      <c r="C179" s="88"/>
      <c r="D179" s="88"/>
      <c r="E179" s="88"/>
      <c r="F179" s="88"/>
      <c r="G179" s="88"/>
    </row>
    <row r="180" spans="1:7" ht="33">
      <c r="A180" s="10" t="s">
        <v>104</v>
      </c>
      <c r="B180" s="10" t="s">
        <v>105</v>
      </c>
      <c r="C180" s="10" t="s">
        <v>106</v>
      </c>
      <c r="D180" s="10" t="s">
        <v>103</v>
      </c>
      <c r="E180" s="10" t="s">
        <v>2</v>
      </c>
      <c r="F180" s="16" t="s">
        <v>3</v>
      </c>
      <c r="G180" s="16" t="s">
        <v>63</v>
      </c>
    </row>
    <row r="181" spans="1:7">
      <c r="A181" s="90" t="s">
        <v>118</v>
      </c>
      <c r="B181" s="91" t="s">
        <v>119</v>
      </c>
      <c r="C181" s="26">
        <v>1</v>
      </c>
      <c r="D181" s="27" t="s">
        <v>154</v>
      </c>
      <c r="E181" s="35" t="s">
        <v>6</v>
      </c>
      <c r="F181" s="29">
        <v>120</v>
      </c>
      <c r="G181" s="30"/>
    </row>
    <row r="182" spans="1:7">
      <c r="A182" s="90"/>
      <c r="B182" s="91"/>
      <c r="C182" s="26">
        <v>2</v>
      </c>
      <c r="D182" s="27" t="s">
        <v>8</v>
      </c>
      <c r="E182" s="35" t="s">
        <v>10</v>
      </c>
      <c r="F182" s="29">
        <v>600</v>
      </c>
      <c r="G182" s="30"/>
    </row>
    <row r="183" spans="1:7">
      <c r="A183" s="90"/>
      <c r="B183" s="91"/>
      <c r="C183" s="26">
        <v>3</v>
      </c>
      <c r="D183" s="27" t="s">
        <v>11</v>
      </c>
      <c r="E183" s="35" t="s">
        <v>10</v>
      </c>
      <c r="F183" s="29">
        <v>10</v>
      </c>
      <c r="G183" s="30"/>
    </row>
    <row r="184" spans="1:7">
      <c r="A184" s="90"/>
      <c r="B184" s="91"/>
      <c r="C184" s="26">
        <v>4</v>
      </c>
      <c r="D184" s="27" t="s">
        <v>13</v>
      </c>
      <c r="E184" s="35" t="s">
        <v>14</v>
      </c>
      <c r="F184" s="29">
        <f>2000</f>
        <v>2000</v>
      </c>
      <c r="G184" s="30"/>
    </row>
    <row r="185" spans="1:7">
      <c r="A185" s="90"/>
      <c r="B185" s="91"/>
      <c r="C185" s="26">
        <v>5</v>
      </c>
      <c r="D185" s="27" t="s">
        <v>16</v>
      </c>
      <c r="E185" s="35" t="s">
        <v>10</v>
      </c>
      <c r="F185" s="29">
        <v>50</v>
      </c>
      <c r="G185" s="30"/>
    </row>
    <row r="186" spans="1:7">
      <c r="A186" s="90"/>
      <c r="B186" s="91"/>
      <c r="C186" s="26">
        <v>6</v>
      </c>
      <c r="D186" s="27" t="s">
        <v>18</v>
      </c>
      <c r="E186" s="35" t="s">
        <v>20</v>
      </c>
      <c r="F186" s="29">
        <v>350</v>
      </c>
      <c r="G186" s="30"/>
    </row>
    <row r="187" spans="1:7">
      <c r="A187" s="90"/>
      <c r="B187" s="91"/>
      <c r="C187" s="26">
        <v>7</v>
      </c>
      <c r="D187" s="27" t="s">
        <v>21</v>
      </c>
      <c r="E187" s="35" t="s">
        <v>20</v>
      </c>
      <c r="F187" s="29">
        <v>350</v>
      </c>
      <c r="G187" s="30"/>
    </row>
    <row r="188" spans="1:7">
      <c r="A188" s="90"/>
      <c r="B188" s="91"/>
      <c r="C188" s="26">
        <v>8</v>
      </c>
      <c r="D188" s="27" t="s">
        <v>22</v>
      </c>
      <c r="E188" s="35" t="s">
        <v>20</v>
      </c>
      <c r="F188" s="29">
        <v>90</v>
      </c>
      <c r="G188" s="30"/>
    </row>
    <row r="189" spans="1:7">
      <c r="A189" s="90"/>
      <c r="B189" s="91"/>
      <c r="C189" s="26">
        <v>9</v>
      </c>
      <c r="D189" s="27" t="s">
        <v>110</v>
      </c>
      <c r="E189" s="35" t="s">
        <v>111</v>
      </c>
      <c r="F189" s="29">
        <v>40</v>
      </c>
      <c r="G189" s="30"/>
    </row>
    <row r="190" spans="1:7">
      <c r="A190" s="90"/>
      <c r="B190" s="91"/>
      <c r="C190" s="26">
        <v>10</v>
      </c>
      <c r="D190" s="38" t="s">
        <v>4</v>
      </c>
      <c r="E190" s="26" t="s">
        <v>6</v>
      </c>
      <c r="F190" s="39">
        <v>1</v>
      </c>
      <c r="G190" s="40"/>
    </row>
    <row r="191" spans="1:7">
      <c r="A191" s="90"/>
      <c r="B191" s="91"/>
      <c r="C191" s="26">
        <v>11</v>
      </c>
      <c r="D191" s="47" t="s">
        <v>61</v>
      </c>
      <c r="E191" s="46" t="s">
        <v>33</v>
      </c>
      <c r="F191" s="33">
        <v>6</v>
      </c>
      <c r="G191" s="45"/>
    </row>
    <row r="192" spans="1:7">
      <c r="A192" s="90"/>
      <c r="B192" s="91"/>
      <c r="C192" s="26">
        <v>12</v>
      </c>
      <c r="D192" s="27" t="s">
        <v>102</v>
      </c>
      <c r="E192" s="35" t="s">
        <v>25</v>
      </c>
      <c r="F192" s="29">
        <v>250</v>
      </c>
      <c r="G192" s="30"/>
    </row>
    <row r="193" spans="1:7">
      <c r="A193" s="90"/>
      <c r="B193" s="91"/>
      <c r="C193" s="26">
        <v>13</v>
      </c>
      <c r="D193" s="27" t="s">
        <v>26</v>
      </c>
      <c r="E193" s="35" t="s">
        <v>20</v>
      </c>
      <c r="F193" s="29">
        <f>250/100*22/25</f>
        <v>2.2000000000000002</v>
      </c>
      <c r="G193" s="30"/>
    </row>
    <row r="194" spans="1:7">
      <c r="A194" s="90"/>
      <c r="B194" s="91"/>
      <c r="C194" s="26">
        <v>14</v>
      </c>
      <c r="D194" s="27" t="s">
        <v>28</v>
      </c>
      <c r="E194" s="35" t="s">
        <v>20</v>
      </c>
      <c r="F194" s="29">
        <v>4</v>
      </c>
      <c r="G194" s="30"/>
    </row>
    <row r="195" spans="1:7">
      <c r="A195" s="90"/>
      <c r="B195" s="91"/>
      <c r="C195" s="26">
        <v>15</v>
      </c>
      <c r="D195" s="27" t="s">
        <v>29</v>
      </c>
      <c r="E195" s="35" t="s">
        <v>20</v>
      </c>
      <c r="F195" s="29">
        <f>250/100*30/75</f>
        <v>1</v>
      </c>
      <c r="G195" s="30"/>
    </row>
    <row r="196" spans="1:7">
      <c r="A196" s="90"/>
      <c r="B196" s="91"/>
      <c r="C196" s="26">
        <v>16</v>
      </c>
      <c r="D196" s="27" t="s">
        <v>30</v>
      </c>
      <c r="E196" s="35" t="s">
        <v>20</v>
      </c>
      <c r="F196" s="29">
        <f>250/100*13/25</f>
        <v>1.3</v>
      </c>
      <c r="G196" s="30"/>
    </row>
    <row r="197" spans="1:7">
      <c r="A197" s="90"/>
      <c r="B197" s="91"/>
      <c r="C197" s="26">
        <v>17</v>
      </c>
      <c r="D197" s="27" t="s">
        <v>31</v>
      </c>
      <c r="E197" s="35" t="s">
        <v>33</v>
      </c>
      <c r="F197" s="29">
        <v>100</v>
      </c>
      <c r="G197" s="30"/>
    </row>
    <row r="198" spans="1:7">
      <c r="A198" s="90"/>
      <c r="B198" s="91"/>
      <c r="C198" s="26">
        <v>18</v>
      </c>
      <c r="D198" s="6" t="s">
        <v>34</v>
      </c>
      <c r="E198" s="7" t="s">
        <v>36</v>
      </c>
      <c r="F198" s="29">
        <v>10</v>
      </c>
      <c r="G198" s="9"/>
    </row>
    <row r="199" spans="1:7">
      <c r="A199" s="90"/>
      <c r="B199" s="91"/>
      <c r="C199" s="26">
        <v>19</v>
      </c>
      <c r="D199" s="6" t="s">
        <v>64</v>
      </c>
      <c r="E199" s="7" t="s">
        <v>38</v>
      </c>
      <c r="F199" s="29">
        <v>5</v>
      </c>
      <c r="G199" s="9"/>
    </row>
    <row r="200" spans="1:7">
      <c r="A200" s="90"/>
      <c r="B200" s="91"/>
      <c r="C200" s="26">
        <v>20</v>
      </c>
      <c r="D200" s="6" t="s">
        <v>39</v>
      </c>
      <c r="E200" s="7" t="s">
        <v>40</v>
      </c>
      <c r="F200" s="29">
        <v>3</v>
      </c>
      <c r="G200" s="9"/>
    </row>
    <row r="201" spans="1:7">
      <c r="A201" s="90"/>
      <c r="B201" s="91"/>
      <c r="C201" s="26">
        <v>21</v>
      </c>
      <c r="D201" s="6" t="s">
        <v>51</v>
      </c>
      <c r="E201" s="7" t="s">
        <v>33</v>
      </c>
      <c r="F201" s="29">
        <v>21</v>
      </c>
      <c r="G201" s="9"/>
    </row>
    <row r="202" spans="1:7">
      <c r="A202" s="90"/>
      <c r="B202" s="91"/>
      <c r="C202" s="26">
        <v>22</v>
      </c>
      <c r="D202" s="6" t="s">
        <v>53</v>
      </c>
      <c r="E202" s="7" t="s">
        <v>33</v>
      </c>
      <c r="F202" s="29">
        <v>11</v>
      </c>
      <c r="G202" s="9"/>
    </row>
    <row r="203" spans="1:7">
      <c r="A203" s="90"/>
      <c r="B203" s="91"/>
      <c r="C203" s="26">
        <v>23</v>
      </c>
      <c r="D203" s="17" t="s">
        <v>68</v>
      </c>
      <c r="E203" s="19" t="s">
        <v>50</v>
      </c>
      <c r="F203" s="33">
        <v>25</v>
      </c>
      <c r="G203" s="21"/>
    </row>
    <row r="204" spans="1:7">
      <c r="A204" s="90"/>
      <c r="B204" s="91"/>
      <c r="C204" s="26">
        <v>24</v>
      </c>
      <c r="D204" s="6" t="s">
        <v>55</v>
      </c>
      <c r="E204" s="7" t="s">
        <v>33</v>
      </c>
      <c r="F204" s="29">
        <v>25</v>
      </c>
      <c r="G204" s="9"/>
    </row>
    <row r="205" spans="1:7">
      <c r="A205" s="90"/>
      <c r="B205" s="91"/>
      <c r="C205" s="26">
        <v>25</v>
      </c>
      <c r="D205" s="6" t="s">
        <v>58</v>
      </c>
      <c r="E205" s="7" t="s">
        <v>33</v>
      </c>
      <c r="F205" s="29">
        <v>10</v>
      </c>
      <c r="G205" s="9"/>
    </row>
    <row r="206" spans="1:7">
      <c r="A206" s="90"/>
      <c r="B206" s="91"/>
      <c r="C206" s="26">
        <v>26</v>
      </c>
      <c r="D206" s="6" t="s">
        <v>59</v>
      </c>
      <c r="E206" s="7" t="s">
        <v>33</v>
      </c>
      <c r="F206" s="29">
        <v>25</v>
      </c>
      <c r="G206" s="9"/>
    </row>
    <row r="221" spans="1:7">
      <c r="A221" s="94" t="s">
        <v>129</v>
      </c>
      <c r="B221" s="94"/>
      <c r="C221" s="94"/>
      <c r="D221" s="94"/>
      <c r="E221" s="94"/>
      <c r="F221" s="94"/>
      <c r="G221" s="94"/>
    </row>
    <row r="222" spans="1:7">
      <c r="A222" s="94"/>
      <c r="B222" s="94"/>
      <c r="C222" s="94"/>
      <c r="D222" s="94"/>
      <c r="E222" s="94"/>
      <c r="F222" s="94"/>
      <c r="G222" s="94"/>
    </row>
    <row r="223" spans="1:7">
      <c r="A223" s="95"/>
      <c r="B223" s="95"/>
      <c r="C223" s="95"/>
      <c r="D223" s="95"/>
      <c r="E223" s="95"/>
      <c r="F223" s="95"/>
      <c r="G223" s="95"/>
    </row>
    <row r="224" spans="1:7" ht="33">
      <c r="A224" s="51" t="s">
        <v>104</v>
      </c>
      <c r="B224" s="51" t="s">
        <v>105</v>
      </c>
      <c r="C224" s="51" t="s">
        <v>106</v>
      </c>
      <c r="D224" s="10" t="s">
        <v>103</v>
      </c>
      <c r="E224" s="51" t="s">
        <v>2</v>
      </c>
      <c r="F224" s="52" t="s">
        <v>3</v>
      </c>
      <c r="G224" s="52" t="s">
        <v>63</v>
      </c>
    </row>
    <row r="225" spans="1:7">
      <c r="A225" s="92" t="s">
        <v>120</v>
      </c>
      <c r="B225" s="93" t="s">
        <v>121</v>
      </c>
      <c r="C225" s="26">
        <v>1</v>
      </c>
      <c r="D225" s="27" t="s">
        <v>154</v>
      </c>
      <c r="E225" s="35" t="s">
        <v>6</v>
      </c>
      <c r="F225" s="29">
        <f>F181+F137+F93+F49+F5</f>
        <v>360</v>
      </c>
      <c r="G225" s="30"/>
    </row>
    <row r="226" spans="1:7">
      <c r="A226" s="92"/>
      <c r="B226" s="93"/>
      <c r="C226" s="26">
        <v>2</v>
      </c>
      <c r="D226" s="27" t="s">
        <v>8</v>
      </c>
      <c r="E226" s="35" t="s">
        <v>10</v>
      </c>
      <c r="F226" s="29">
        <f>F182+F138+F94+F50+F6</f>
        <v>1750</v>
      </c>
      <c r="G226" s="30"/>
    </row>
    <row r="227" spans="1:7">
      <c r="A227" s="92"/>
      <c r="B227" s="93"/>
      <c r="C227" s="26">
        <v>3</v>
      </c>
      <c r="D227" s="27" t="s">
        <v>11</v>
      </c>
      <c r="E227" s="35" t="s">
        <v>10</v>
      </c>
      <c r="F227" s="29">
        <f>F183+F139+F95+F51+F7</f>
        <v>50</v>
      </c>
      <c r="G227" s="30"/>
    </row>
    <row r="228" spans="1:7">
      <c r="A228" s="92"/>
      <c r="B228" s="93"/>
      <c r="C228" s="26">
        <v>4</v>
      </c>
      <c r="D228" s="27" t="s">
        <v>13</v>
      </c>
      <c r="E228" s="35" t="s">
        <v>14</v>
      </c>
      <c r="F228" s="29">
        <f>F184+F140+F96+F8</f>
        <v>10000</v>
      </c>
      <c r="G228" s="30"/>
    </row>
    <row r="229" spans="1:7">
      <c r="A229" s="92"/>
      <c r="B229" s="93"/>
      <c r="C229" s="26">
        <v>5</v>
      </c>
      <c r="D229" s="27" t="s">
        <v>16</v>
      </c>
      <c r="E229" s="35" t="s">
        <v>10</v>
      </c>
      <c r="F229" s="29">
        <f>F185+F141+F97+F52+F9</f>
        <v>120</v>
      </c>
      <c r="G229" s="30"/>
    </row>
    <row r="230" spans="1:7">
      <c r="A230" s="92"/>
      <c r="B230" s="93"/>
      <c r="C230" s="26">
        <v>6</v>
      </c>
      <c r="D230" s="27" t="s">
        <v>18</v>
      </c>
      <c r="E230" s="35" t="s">
        <v>20</v>
      </c>
      <c r="F230" s="29">
        <f>F186+F142+F98+F53+F10</f>
        <v>1300</v>
      </c>
      <c r="G230" s="30"/>
    </row>
    <row r="231" spans="1:7">
      <c r="A231" s="92"/>
      <c r="B231" s="93"/>
      <c r="C231" s="26">
        <v>7</v>
      </c>
      <c r="D231" s="27" t="s">
        <v>21</v>
      </c>
      <c r="E231" s="35" t="s">
        <v>20</v>
      </c>
      <c r="F231" s="29">
        <f>F187+F143+F99+F54+F11</f>
        <v>1300</v>
      </c>
      <c r="G231" s="30"/>
    </row>
    <row r="232" spans="1:7">
      <c r="A232" s="92"/>
      <c r="B232" s="93"/>
      <c r="C232" s="26">
        <v>8</v>
      </c>
      <c r="D232" s="27" t="s">
        <v>22</v>
      </c>
      <c r="E232" s="35" t="s">
        <v>20</v>
      </c>
      <c r="F232" s="29">
        <f>F188+F144+F100+F55+F12</f>
        <v>299.5</v>
      </c>
      <c r="G232" s="30"/>
    </row>
    <row r="233" spans="1:7">
      <c r="A233" s="92"/>
      <c r="B233" s="93"/>
      <c r="C233" s="26">
        <v>9</v>
      </c>
      <c r="D233" s="27" t="s">
        <v>110</v>
      </c>
      <c r="E233" s="35" t="s">
        <v>111</v>
      </c>
      <c r="F233" s="29">
        <f>F189+F145+F101+F56+F13</f>
        <v>150</v>
      </c>
      <c r="G233" s="30"/>
    </row>
    <row r="234" spans="1:7">
      <c r="A234" s="92"/>
      <c r="B234" s="93"/>
      <c r="C234" s="26">
        <v>10</v>
      </c>
      <c r="D234" s="38" t="s">
        <v>4</v>
      </c>
      <c r="E234" s="26" t="s">
        <v>6</v>
      </c>
      <c r="F234" s="39">
        <f>F190+F146+F102+F14</f>
        <v>4</v>
      </c>
      <c r="G234" s="40"/>
    </row>
    <row r="235" spans="1:7">
      <c r="A235" s="92"/>
      <c r="B235" s="93"/>
      <c r="C235" s="26"/>
      <c r="D235" s="47" t="s">
        <v>73</v>
      </c>
      <c r="E235" s="46" t="s">
        <v>20</v>
      </c>
      <c r="F235" s="33">
        <f>15</f>
        <v>15</v>
      </c>
      <c r="G235" s="40"/>
    </row>
    <row r="236" spans="1:7">
      <c r="A236" s="92"/>
      <c r="B236" s="93"/>
      <c r="C236" s="26">
        <v>11</v>
      </c>
      <c r="D236" s="47" t="s">
        <v>61</v>
      </c>
      <c r="E236" s="46" t="s">
        <v>33</v>
      </c>
      <c r="F236" s="33">
        <f>F191+F147+F103+F57+F16</f>
        <v>30</v>
      </c>
      <c r="G236" s="45"/>
    </row>
    <row r="237" spans="1:7">
      <c r="A237" s="92"/>
      <c r="B237" s="93"/>
      <c r="C237" s="26">
        <v>12</v>
      </c>
      <c r="D237" s="27" t="s">
        <v>102</v>
      </c>
      <c r="E237" s="35" t="s">
        <v>25</v>
      </c>
      <c r="F237" s="29">
        <f>F192+F148+F104+F17</f>
        <v>1500</v>
      </c>
      <c r="G237" s="30"/>
    </row>
    <row r="238" spans="1:7">
      <c r="A238" s="92"/>
      <c r="B238" s="93"/>
      <c r="C238" s="26"/>
      <c r="D238" s="27" t="s">
        <v>23</v>
      </c>
      <c r="E238" s="35" t="s">
        <v>25</v>
      </c>
      <c r="F238" s="29">
        <f>150</f>
        <v>150</v>
      </c>
      <c r="G238" s="30"/>
    </row>
    <row r="239" spans="1:7">
      <c r="A239" s="92"/>
      <c r="B239" s="93"/>
      <c r="C239" s="26">
        <v>13</v>
      </c>
      <c r="D239" s="27" t="s">
        <v>26</v>
      </c>
      <c r="E239" s="35" t="s">
        <v>20</v>
      </c>
      <c r="F239" s="29">
        <v>10</v>
      </c>
      <c r="G239" s="30"/>
    </row>
    <row r="240" spans="1:7">
      <c r="A240" s="92"/>
      <c r="B240" s="93"/>
      <c r="C240" s="26">
        <v>14</v>
      </c>
      <c r="D240" s="27" t="s">
        <v>28</v>
      </c>
      <c r="E240" s="35" t="s">
        <v>20</v>
      </c>
      <c r="F240" s="29">
        <v>20</v>
      </c>
      <c r="G240" s="30"/>
    </row>
    <row r="241" spans="1:7">
      <c r="A241" s="92"/>
      <c r="B241" s="93"/>
      <c r="C241" s="26">
        <v>15</v>
      </c>
      <c r="D241" s="27" t="s">
        <v>29</v>
      </c>
      <c r="E241" s="35" t="s">
        <v>20</v>
      </c>
      <c r="F241" s="29">
        <v>20</v>
      </c>
      <c r="G241" s="30"/>
    </row>
    <row r="242" spans="1:7">
      <c r="A242" s="92"/>
      <c r="B242" s="93"/>
      <c r="C242" s="26">
        <v>16</v>
      </c>
      <c r="D242" s="27" t="s">
        <v>30</v>
      </c>
      <c r="E242" s="35" t="s">
        <v>20</v>
      </c>
      <c r="F242" s="29">
        <v>5</v>
      </c>
      <c r="G242" s="30"/>
    </row>
    <row r="243" spans="1:7">
      <c r="A243" s="92"/>
      <c r="B243" s="93"/>
      <c r="C243" s="26">
        <v>17</v>
      </c>
      <c r="D243" s="27" t="s">
        <v>31</v>
      </c>
      <c r="E243" s="35" t="s">
        <v>33</v>
      </c>
      <c r="F243" s="29">
        <v>500</v>
      </c>
      <c r="G243" s="30"/>
    </row>
    <row r="244" spans="1:7">
      <c r="A244" s="92"/>
      <c r="B244" s="93"/>
      <c r="C244" s="26">
        <v>18</v>
      </c>
      <c r="D244" s="27" t="s">
        <v>34</v>
      </c>
      <c r="E244" s="35" t="s">
        <v>36</v>
      </c>
      <c r="F244" s="29">
        <v>50</v>
      </c>
      <c r="G244" s="30"/>
    </row>
    <row r="245" spans="1:7">
      <c r="A245" s="92"/>
      <c r="B245" s="93"/>
      <c r="C245" s="26">
        <v>19</v>
      </c>
      <c r="D245" s="27" t="s">
        <v>64</v>
      </c>
      <c r="E245" s="35" t="s">
        <v>38</v>
      </c>
      <c r="F245" s="29">
        <f>F199+F155+F111+F65+F24</f>
        <v>30</v>
      </c>
      <c r="G245" s="30"/>
    </row>
    <row r="246" spans="1:7">
      <c r="A246" s="92"/>
      <c r="B246" s="93"/>
      <c r="C246" s="26">
        <v>20</v>
      </c>
      <c r="D246" s="27" t="s">
        <v>39</v>
      </c>
      <c r="E246" s="35" t="s">
        <v>40</v>
      </c>
      <c r="F246" s="29">
        <f>F200+F156+F112+F66+F25</f>
        <v>15</v>
      </c>
      <c r="G246" s="30"/>
    </row>
    <row r="247" spans="1:7">
      <c r="A247" s="92"/>
      <c r="B247" s="93"/>
      <c r="C247" s="26">
        <v>21</v>
      </c>
      <c r="D247" s="27" t="s">
        <v>51</v>
      </c>
      <c r="E247" s="35" t="s">
        <v>33</v>
      </c>
      <c r="F247" s="29">
        <f>F201+F157+F113+F26</f>
        <v>63</v>
      </c>
      <c r="G247" s="30"/>
    </row>
    <row r="248" spans="1:7">
      <c r="A248" s="92"/>
      <c r="B248" s="93"/>
      <c r="C248" s="26">
        <v>22</v>
      </c>
      <c r="D248" s="27" t="s">
        <v>53</v>
      </c>
      <c r="E248" s="35" t="s">
        <v>33</v>
      </c>
      <c r="F248" s="29">
        <f>F202+F158+F114+F67+F27</f>
        <v>54</v>
      </c>
      <c r="G248" s="30"/>
    </row>
    <row r="249" spans="1:7">
      <c r="A249" s="92"/>
      <c r="B249" s="93"/>
      <c r="C249" s="26">
        <v>23</v>
      </c>
      <c r="D249" s="47" t="s">
        <v>68</v>
      </c>
      <c r="E249" s="46" t="s">
        <v>50</v>
      </c>
      <c r="F249" s="33">
        <f>F203+F159+F115+F68+F28</f>
        <v>76</v>
      </c>
      <c r="G249" s="53"/>
    </row>
    <row r="250" spans="1:7">
      <c r="A250" s="92"/>
      <c r="B250" s="93"/>
      <c r="C250" s="26">
        <v>24</v>
      </c>
      <c r="D250" s="27" t="s">
        <v>55</v>
      </c>
      <c r="E250" s="35" t="s">
        <v>33</v>
      </c>
      <c r="F250" s="29">
        <f>F204+F160+F116+F69+F29</f>
        <v>78</v>
      </c>
      <c r="G250" s="30"/>
    </row>
    <row r="251" spans="1:7">
      <c r="A251" s="92"/>
      <c r="B251" s="93"/>
      <c r="C251" s="26">
        <v>25</v>
      </c>
      <c r="D251" s="27" t="s">
        <v>58</v>
      </c>
      <c r="E251" s="35" t="s">
        <v>33</v>
      </c>
      <c r="F251" s="29">
        <f>F205+F161+F117+F70+F30</f>
        <v>36</v>
      </c>
      <c r="G251" s="30"/>
    </row>
    <row r="252" spans="1:7">
      <c r="A252" s="92"/>
      <c r="B252" s="93"/>
      <c r="C252" s="26">
        <v>26</v>
      </c>
      <c r="D252" s="27" t="s">
        <v>59</v>
      </c>
      <c r="E252" s="35" t="s">
        <v>33</v>
      </c>
      <c r="F252" s="29">
        <f>F206+F162+F118+F71+F31</f>
        <v>78</v>
      </c>
      <c r="G252" s="30"/>
    </row>
  </sheetData>
  <mergeCells count="18">
    <mergeCell ref="A225:A252"/>
    <mergeCell ref="B225:B252"/>
    <mergeCell ref="A137:A162"/>
    <mergeCell ref="B137:B162"/>
    <mergeCell ref="A177:G179"/>
    <mergeCell ref="A181:A206"/>
    <mergeCell ref="B181:B206"/>
    <mergeCell ref="A221:G223"/>
    <mergeCell ref="A93:A118"/>
    <mergeCell ref="B93:B118"/>
    <mergeCell ref="A133:G135"/>
    <mergeCell ref="A5:A31"/>
    <mergeCell ref="B5:B31"/>
    <mergeCell ref="A1:G3"/>
    <mergeCell ref="A45:G47"/>
    <mergeCell ref="A49:A71"/>
    <mergeCell ref="B49:B71"/>
    <mergeCell ref="A89:G91"/>
  </mergeCells>
  <pageMargins left="0.43" right="0.32" top="0.46" bottom="0.5" header="0.3" footer="0.3"/>
  <pageSetup orientation="portrait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56"/>
  <sheetViews>
    <sheetView zoomScale="85" zoomScaleNormal="85" workbookViewId="0">
      <selection activeCell="B4" sqref="B4"/>
    </sheetView>
  </sheetViews>
  <sheetFormatPr defaultColWidth="9" defaultRowHeight="17.25"/>
  <cols>
    <col min="1" max="1" width="7.28515625" style="1" customWidth="1"/>
    <col min="2" max="2" width="40.7109375" style="1" customWidth="1"/>
    <col min="3" max="3" width="30.140625" style="2" hidden="1" customWidth="1"/>
    <col min="4" max="4" width="9.42578125" style="3" customWidth="1"/>
    <col min="5" max="5" width="13" style="4" customWidth="1"/>
    <col min="6" max="6" width="16.7109375" style="5" customWidth="1"/>
    <col min="7" max="7" width="17" style="5" customWidth="1"/>
    <col min="8" max="8" width="18.7109375" style="5" customWidth="1"/>
    <col min="9" max="16384" width="9" style="1"/>
  </cols>
  <sheetData>
    <row r="1" spans="1:8" ht="17.45" customHeight="1">
      <c r="A1" s="87" t="s">
        <v>123</v>
      </c>
      <c r="B1" s="87"/>
      <c r="C1" s="87"/>
      <c r="D1" s="87"/>
      <c r="E1" s="87"/>
      <c r="F1" s="87"/>
      <c r="G1" s="87"/>
      <c r="H1" s="87"/>
    </row>
    <row r="2" spans="1:8" ht="17.45" customHeight="1">
      <c r="A2" s="87"/>
      <c r="B2" s="87"/>
      <c r="C2" s="87"/>
      <c r="D2" s="87"/>
      <c r="E2" s="87"/>
      <c r="F2" s="87"/>
      <c r="G2" s="87"/>
      <c r="H2" s="87"/>
    </row>
    <row r="3" spans="1:8" ht="49.5">
      <c r="A3" s="10" t="s">
        <v>0</v>
      </c>
      <c r="B3" s="10" t="s">
        <v>103</v>
      </c>
      <c r="C3" s="11" t="s">
        <v>1</v>
      </c>
      <c r="D3" s="10" t="s">
        <v>2</v>
      </c>
      <c r="E3" s="16" t="s">
        <v>3</v>
      </c>
      <c r="F3" s="12" t="s">
        <v>65</v>
      </c>
      <c r="G3" s="16" t="s">
        <v>66</v>
      </c>
      <c r="H3" s="16" t="s">
        <v>63</v>
      </c>
    </row>
    <row r="4" spans="1:8">
      <c r="A4" s="26">
        <v>1</v>
      </c>
      <c r="B4" s="27" t="s">
        <v>154</v>
      </c>
      <c r="C4" s="28" t="s">
        <v>5</v>
      </c>
      <c r="D4" s="35" t="s">
        <v>6</v>
      </c>
      <c r="E4" s="48">
        <v>40</v>
      </c>
      <c r="F4" s="36">
        <v>563090</v>
      </c>
      <c r="G4" s="30">
        <f t="shared" ref="G4:G54" si="0">E4*F4</f>
        <v>22523600</v>
      </c>
      <c r="H4" s="30"/>
    </row>
    <row r="5" spans="1:8">
      <c r="A5" s="26">
        <v>2</v>
      </c>
      <c r="B5" s="27" t="s">
        <v>8</v>
      </c>
      <c r="C5" s="28" t="s">
        <v>9</v>
      </c>
      <c r="D5" s="35" t="s">
        <v>10</v>
      </c>
      <c r="E5" s="48">
        <v>50</v>
      </c>
      <c r="F5" s="36">
        <v>117370</v>
      </c>
      <c r="G5" s="30">
        <f t="shared" si="0"/>
        <v>5868500</v>
      </c>
      <c r="H5" s="30"/>
    </row>
    <row r="6" spans="1:8">
      <c r="A6" s="26">
        <v>3</v>
      </c>
      <c r="B6" s="27" t="s">
        <v>11</v>
      </c>
      <c r="C6" s="28" t="s">
        <v>12</v>
      </c>
      <c r="D6" s="35" t="s">
        <v>10</v>
      </c>
      <c r="E6" s="48">
        <v>10</v>
      </c>
      <c r="F6" s="36">
        <v>209990</v>
      </c>
      <c r="G6" s="30">
        <f t="shared" si="0"/>
        <v>2099900</v>
      </c>
      <c r="H6" s="30"/>
    </row>
    <row r="7" spans="1:8">
      <c r="A7" s="26">
        <v>4</v>
      </c>
      <c r="B7" s="27" t="s">
        <v>13</v>
      </c>
      <c r="C7" s="28" t="s">
        <v>5</v>
      </c>
      <c r="D7" s="35" t="s">
        <v>14</v>
      </c>
      <c r="E7" s="48">
        <v>2000</v>
      </c>
      <c r="F7" s="36">
        <v>1716</v>
      </c>
      <c r="G7" s="30">
        <f t="shared" si="0"/>
        <v>3432000</v>
      </c>
      <c r="H7" s="30"/>
    </row>
    <row r="8" spans="1:8">
      <c r="A8" s="26">
        <v>5</v>
      </c>
      <c r="B8" s="27" t="s">
        <v>15</v>
      </c>
      <c r="C8" s="28" t="s">
        <v>5</v>
      </c>
      <c r="D8" s="35" t="s">
        <v>14</v>
      </c>
      <c r="E8" s="48">
        <v>1000</v>
      </c>
      <c r="F8" s="36">
        <v>1716</v>
      </c>
      <c r="G8" s="30">
        <f t="shared" si="0"/>
        <v>1716000</v>
      </c>
      <c r="H8" s="30"/>
    </row>
    <row r="9" spans="1:8">
      <c r="A9" s="26">
        <v>6</v>
      </c>
      <c r="B9" s="27" t="s">
        <v>16</v>
      </c>
      <c r="C9" s="28" t="s">
        <v>17</v>
      </c>
      <c r="D9" s="35" t="s">
        <v>10</v>
      </c>
      <c r="E9" s="48">
        <v>40</v>
      </c>
      <c r="F9" s="36">
        <v>410410</v>
      </c>
      <c r="G9" s="30">
        <f t="shared" si="0"/>
        <v>16416400</v>
      </c>
      <c r="H9" s="30"/>
    </row>
    <row r="10" spans="1:8">
      <c r="A10" s="26">
        <v>7</v>
      </c>
      <c r="B10" s="27" t="s">
        <v>18</v>
      </c>
      <c r="C10" s="28" t="s">
        <v>19</v>
      </c>
      <c r="D10" s="35" t="s">
        <v>20</v>
      </c>
      <c r="E10" s="48">
        <v>50</v>
      </c>
      <c r="F10" s="36">
        <v>295570</v>
      </c>
      <c r="G10" s="30">
        <f t="shared" si="0"/>
        <v>14778500</v>
      </c>
      <c r="H10" s="30"/>
    </row>
    <row r="11" spans="1:8">
      <c r="A11" s="26">
        <v>8</v>
      </c>
      <c r="B11" s="27" t="s">
        <v>21</v>
      </c>
      <c r="C11" s="28" t="s">
        <v>19</v>
      </c>
      <c r="D11" s="35" t="s">
        <v>20</v>
      </c>
      <c r="E11" s="48">
        <v>50</v>
      </c>
      <c r="F11" s="36">
        <v>200420</v>
      </c>
      <c r="G11" s="30">
        <f t="shared" si="0"/>
        <v>10021000</v>
      </c>
      <c r="H11" s="30"/>
    </row>
    <row r="12" spans="1:8">
      <c r="A12" s="26">
        <v>9</v>
      </c>
      <c r="B12" s="27" t="s">
        <v>22</v>
      </c>
      <c r="C12" s="28" t="s">
        <v>19</v>
      </c>
      <c r="D12" s="35" t="s">
        <v>20</v>
      </c>
      <c r="E12" s="48">
        <v>50</v>
      </c>
      <c r="F12" s="36">
        <v>209990</v>
      </c>
      <c r="G12" s="30">
        <f t="shared" si="0"/>
        <v>10499500</v>
      </c>
      <c r="H12" s="30"/>
    </row>
    <row r="13" spans="1:8">
      <c r="A13" s="26">
        <v>10</v>
      </c>
      <c r="B13" s="27" t="s">
        <v>110</v>
      </c>
      <c r="C13" s="37" t="s">
        <v>122</v>
      </c>
      <c r="D13" s="35" t="s">
        <v>111</v>
      </c>
      <c r="E13" s="48">
        <v>50</v>
      </c>
      <c r="F13" s="36">
        <v>75000</v>
      </c>
      <c r="G13" s="30">
        <f t="shared" si="0"/>
        <v>3750000</v>
      </c>
      <c r="H13" s="30"/>
    </row>
    <row r="14" spans="1:8">
      <c r="A14" s="26">
        <v>11</v>
      </c>
      <c r="B14" s="27" t="s">
        <v>101</v>
      </c>
      <c r="C14" s="28" t="s">
        <v>19</v>
      </c>
      <c r="D14" s="35" t="s">
        <v>20</v>
      </c>
      <c r="E14" s="48">
        <v>100</v>
      </c>
      <c r="F14" s="36">
        <v>255500</v>
      </c>
      <c r="G14" s="30">
        <f t="shared" si="0"/>
        <v>25550000</v>
      </c>
      <c r="H14" s="30"/>
    </row>
    <row r="15" spans="1:8">
      <c r="A15" s="26">
        <v>12</v>
      </c>
      <c r="B15" s="27" t="s">
        <v>108</v>
      </c>
      <c r="C15" s="28" t="s">
        <v>19</v>
      </c>
      <c r="D15" s="35" t="s">
        <v>107</v>
      </c>
      <c r="E15" s="48">
        <v>300</v>
      </c>
      <c r="F15" s="36">
        <v>8500</v>
      </c>
      <c r="G15" s="30">
        <f t="shared" si="0"/>
        <v>2550000</v>
      </c>
      <c r="H15" s="30"/>
    </row>
    <row r="16" spans="1:8">
      <c r="A16" s="26">
        <v>13</v>
      </c>
      <c r="B16" s="38" t="s">
        <v>4</v>
      </c>
      <c r="C16" s="28" t="s">
        <v>5</v>
      </c>
      <c r="D16" s="26" t="s">
        <v>6</v>
      </c>
      <c r="E16" s="50">
        <v>2</v>
      </c>
      <c r="F16" s="36">
        <v>682440</v>
      </c>
      <c r="G16" s="14">
        <f t="shared" si="0"/>
        <v>1364880</v>
      </c>
      <c r="H16" s="40"/>
    </row>
    <row r="17" spans="1:8">
      <c r="A17" s="26">
        <v>14</v>
      </c>
      <c r="B17" s="27" t="s">
        <v>61</v>
      </c>
      <c r="C17" s="28" t="s">
        <v>62</v>
      </c>
      <c r="D17" s="35" t="s">
        <v>33</v>
      </c>
      <c r="E17" s="48">
        <v>10</v>
      </c>
      <c r="F17" s="36">
        <v>17500</v>
      </c>
      <c r="G17" s="30">
        <f t="shared" si="0"/>
        <v>175000</v>
      </c>
      <c r="H17" s="30"/>
    </row>
    <row r="18" spans="1:8">
      <c r="A18" s="26">
        <v>15</v>
      </c>
      <c r="B18" s="27" t="s">
        <v>23</v>
      </c>
      <c r="C18" s="28" t="s">
        <v>24</v>
      </c>
      <c r="D18" s="35" t="s">
        <v>25</v>
      </c>
      <c r="E18" s="48">
        <v>300</v>
      </c>
      <c r="F18" s="36">
        <v>33440</v>
      </c>
      <c r="G18" s="30">
        <f t="shared" si="0"/>
        <v>10032000</v>
      </c>
      <c r="H18" s="30"/>
    </row>
    <row r="19" spans="1:8">
      <c r="A19" s="26">
        <v>16</v>
      </c>
      <c r="B19" s="27" t="s">
        <v>26</v>
      </c>
      <c r="C19" s="28" t="s">
        <v>27</v>
      </c>
      <c r="D19" s="35" t="s">
        <v>20</v>
      </c>
      <c r="E19" s="48">
        <v>5</v>
      </c>
      <c r="F19" s="36">
        <v>1717870</v>
      </c>
      <c r="G19" s="30">
        <f t="shared" si="0"/>
        <v>8589350</v>
      </c>
      <c r="H19" s="30"/>
    </row>
    <row r="20" spans="1:8">
      <c r="A20" s="26">
        <v>17</v>
      </c>
      <c r="B20" s="27" t="s">
        <v>28</v>
      </c>
      <c r="C20" s="28" t="s">
        <v>27</v>
      </c>
      <c r="D20" s="35" t="s">
        <v>20</v>
      </c>
      <c r="E20" s="48">
        <v>10</v>
      </c>
      <c r="F20" s="36">
        <v>849420</v>
      </c>
      <c r="G20" s="30">
        <f t="shared" si="0"/>
        <v>8494200</v>
      </c>
      <c r="H20" s="30"/>
    </row>
    <row r="21" spans="1:8">
      <c r="A21" s="26">
        <v>18</v>
      </c>
      <c r="B21" s="27" t="s">
        <v>29</v>
      </c>
      <c r="C21" s="28" t="s">
        <v>27</v>
      </c>
      <c r="D21" s="35" t="s">
        <v>20</v>
      </c>
      <c r="E21" s="48">
        <v>10</v>
      </c>
      <c r="F21" s="36">
        <v>1546050</v>
      </c>
      <c r="G21" s="30">
        <f t="shared" si="0"/>
        <v>15460500</v>
      </c>
      <c r="H21" s="30"/>
    </row>
    <row r="22" spans="1:8">
      <c r="A22" s="26">
        <v>19</v>
      </c>
      <c r="B22" s="27" t="s">
        <v>30</v>
      </c>
      <c r="C22" s="28" t="s">
        <v>27</v>
      </c>
      <c r="D22" s="35" t="s">
        <v>20</v>
      </c>
      <c r="E22" s="48">
        <v>5</v>
      </c>
      <c r="F22" s="36">
        <v>1068870</v>
      </c>
      <c r="G22" s="30">
        <f t="shared" si="0"/>
        <v>5344350</v>
      </c>
      <c r="H22" s="30"/>
    </row>
    <row r="23" spans="1:8">
      <c r="A23" s="26">
        <v>20</v>
      </c>
      <c r="B23" s="27" t="s">
        <v>31</v>
      </c>
      <c r="C23" s="28" t="s">
        <v>32</v>
      </c>
      <c r="D23" s="35" t="s">
        <v>33</v>
      </c>
      <c r="E23" s="48">
        <v>400</v>
      </c>
      <c r="F23" s="36">
        <v>4301</v>
      </c>
      <c r="G23" s="30">
        <f t="shared" si="0"/>
        <v>1720400</v>
      </c>
      <c r="H23" s="30"/>
    </row>
    <row r="24" spans="1:8">
      <c r="A24" s="26">
        <v>21</v>
      </c>
      <c r="B24" s="6" t="s">
        <v>34</v>
      </c>
      <c r="C24" s="15" t="s">
        <v>35</v>
      </c>
      <c r="D24" s="7" t="s">
        <v>36</v>
      </c>
      <c r="E24" s="48">
        <v>40</v>
      </c>
      <c r="F24" s="8">
        <v>66770</v>
      </c>
      <c r="G24" s="9">
        <f t="shared" si="0"/>
        <v>2670800</v>
      </c>
      <c r="H24" s="9"/>
    </row>
    <row r="25" spans="1:8">
      <c r="A25" s="26">
        <v>22</v>
      </c>
      <c r="B25" s="6" t="s">
        <v>64</v>
      </c>
      <c r="C25" s="15" t="s">
        <v>37</v>
      </c>
      <c r="D25" s="7" t="s">
        <v>38</v>
      </c>
      <c r="E25" s="48">
        <v>10</v>
      </c>
      <c r="F25" s="8">
        <v>25740</v>
      </c>
      <c r="G25" s="9">
        <f t="shared" si="0"/>
        <v>257400</v>
      </c>
      <c r="H25" s="9"/>
    </row>
    <row r="26" spans="1:8">
      <c r="A26" s="26">
        <v>23</v>
      </c>
      <c r="B26" s="6" t="s">
        <v>39</v>
      </c>
      <c r="C26" s="15" t="s">
        <v>37</v>
      </c>
      <c r="D26" s="7" t="s">
        <v>40</v>
      </c>
      <c r="E26" s="48">
        <v>5</v>
      </c>
      <c r="F26" s="8">
        <v>167090</v>
      </c>
      <c r="G26" s="9">
        <f t="shared" si="0"/>
        <v>835450</v>
      </c>
      <c r="H26" s="9"/>
    </row>
    <row r="27" spans="1:8">
      <c r="A27" s="26">
        <v>24</v>
      </c>
      <c r="B27" s="6" t="s">
        <v>48</v>
      </c>
      <c r="C27" s="15" t="s">
        <v>49</v>
      </c>
      <c r="D27" s="7" t="s">
        <v>50</v>
      </c>
      <c r="E27" s="48">
        <v>30</v>
      </c>
      <c r="F27" s="8">
        <v>95480</v>
      </c>
      <c r="G27" s="9">
        <f t="shared" si="0"/>
        <v>2864400</v>
      </c>
      <c r="H27" s="9"/>
    </row>
    <row r="28" spans="1:8">
      <c r="A28" s="26">
        <v>25</v>
      </c>
      <c r="B28" s="6" t="s">
        <v>51</v>
      </c>
      <c r="C28" s="15" t="s">
        <v>52</v>
      </c>
      <c r="D28" s="7" t="s">
        <v>33</v>
      </c>
      <c r="E28" s="48">
        <v>17</v>
      </c>
      <c r="F28" s="8">
        <v>954360</v>
      </c>
      <c r="G28" s="9">
        <f t="shared" si="0"/>
        <v>16224120</v>
      </c>
      <c r="H28" s="9"/>
    </row>
    <row r="29" spans="1:8">
      <c r="A29" s="26">
        <v>26</v>
      </c>
      <c r="B29" s="17" t="s">
        <v>68</v>
      </c>
      <c r="C29" s="18" t="s">
        <v>72</v>
      </c>
      <c r="D29" s="19" t="s">
        <v>50</v>
      </c>
      <c r="E29" s="49">
        <v>24</v>
      </c>
      <c r="F29" s="20">
        <v>2762000</v>
      </c>
      <c r="G29" s="21">
        <f t="shared" si="0"/>
        <v>66288000</v>
      </c>
      <c r="H29" s="21"/>
    </row>
    <row r="30" spans="1:8">
      <c r="A30" s="26">
        <v>27</v>
      </c>
      <c r="B30" s="6" t="s">
        <v>55</v>
      </c>
      <c r="C30" s="15" t="s">
        <v>56</v>
      </c>
      <c r="D30" s="7" t="s">
        <v>33</v>
      </c>
      <c r="E30" s="48">
        <v>22</v>
      </c>
      <c r="F30" s="8">
        <v>28600</v>
      </c>
      <c r="G30" s="9">
        <f t="shared" si="0"/>
        <v>629200</v>
      </c>
      <c r="H30" s="9"/>
    </row>
    <row r="31" spans="1:8">
      <c r="A31" s="26">
        <v>28</v>
      </c>
      <c r="B31" s="6" t="s">
        <v>58</v>
      </c>
      <c r="C31" s="15" t="s">
        <v>57</v>
      </c>
      <c r="D31" s="7" t="s">
        <v>33</v>
      </c>
      <c r="E31" s="48">
        <v>4</v>
      </c>
      <c r="F31" s="8">
        <v>66770</v>
      </c>
      <c r="G31" s="9">
        <f t="shared" si="0"/>
        <v>267080</v>
      </c>
      <c r="H31" s="9"/>
    </row>
    <row r="32" spans="1:8">
      <c r="A32" s="26">
        <v>29</v>
      </c>
      <c r="B32" s="6" t="s">
        <v>59</v>
      </c>
      <c r="C32" s="15" t="s">
        <v>57</v>
      </c>
      <c r="D32" s="7" t="s">
        <v>33</v>
      </c>
      <c r="E32" s="48">
        <v>10</v>
      </c>
      <c r="F32" s="8">
        <v>68750</v>
      </c>
      <c r="G32" s="9">
        <f t="shared" si="0"/>
        <v>687500</v>
      </c>
      <c r="H32" s="9"/>
    </row>
    <row r="33" spans="1:10">
      <c r="A33" s="26">
        <v>30</v>
      </c>
      <c r="B33" s="27" t="s">
        <v>74</v>
      </c>
      <c r="C33" s="28" t="s">
        <v>60</v>
      </c>
      <c r="D33" s="22" t="s">
        <v>80</v>
      </c>
      <c r="E33" s="48">
        <v>80</v>
      </c>
      <c r="F33" s="23">
        <f>292600/4</f>
        <v>73150</v>
      </c>
      <c r="G33" s="30">
        <f t="shared" si="0"/>
        <v>5852000</v>
      </c>
      <c r="H33" s="30"/>
    </row>
    <row r="34" spans="1:10">
      <c r="A34" s="26">
        <v>31</v>
      </c>
      <c r="B34" s="27" t="s">
        <v>75</v>
      </c>
      <c r="C34" s="28" t="s">
        <v>60</v>
      </c>
      <c r="D34" s="22" t="s">
        <v>81</v>
      </c>
      <c r="E34" s="48">
        <v>20</v>
      </c>
      <c r="F34" s="23">
        <v>15950</v>
      </c>
      <c r="G34" s="30">
        <f t="shared" si="0"/>
        <v>319000</v>
      </c>
      <c r="H34" s="30"/>
    </row>
    <row r="35" spans="1:10">
      <c r="A35" s="26">
        <v>32</v>
      </c>
      <c r="B35" s="27" t="s">
        <v>76</v>
      </c>
      <c r="C35" s="28" t="s">
        <v>60</v>
      </c>
      <c r="D35" s="22" t="s">
        <v>81</v>
      </c>
      <c r="E35" s="48">
        <v>20</v>
      </c>
      <c r="F35" s="23">
        <v>8250</v>
      </c>
      <c r="G35" s="30">
        <f t="shared" si="0"/>
        <v>165000</v>
      </c>
      <c r="H35" s="30"/>
    </row>
    <row r="36" spans="1:10">
      <c r="A36" s="26">
        <v>33</v>
      </c>
      <c r="B36" s="27" t="s">
        <v>77</v>
      </c>
      <c r="C36" s="28" t="s">
        <v>60</v>
      </c>
      <c r="D36" s="22" t="s">
        <v>81</v>
      </c>
      <c r="E36" s="48">
        <v>20</v>
      </c>
      <c r="F36" s="23">
        <v>11550</v>
      </c>
      <c r="G36" s="30">
        <f t="shared" si="0"/>
        <v>231000</v>
      </c>
      <c r="H36" s="30"/>
    </row>
    <row r="37" spans="1:10">
      <c r="A37" s="26">
        <v>34</v>
      </c>
      <c r="B37" s="27" t="s">
        <v>78</v>
      </c>
      <c r="C37" s="28" t="s">
        <v>60</v>
      </c>
      <c r="D37" s="22" t="s">
        <v>81</v>
      </c>
      <c r="E37" s="48">
        <v>20</v>
      </c>
      <c r="F37" s="23">
        <v>85800</v>
      </c>
      <c r="G37" s="30">
        <f t="shared" si="0"/>
        <v>1716000</v>
      </c>
      <c r="H37" s="30"/>
    </row>
    <row r="38" spans="1:10">
      <c r="A38" s="26">
        <v>35</v>
      </c>
      <c r="B38" s="27" t="s">
        <v>88</v>
      </c>
      <c r="C38" s="28" t="s">
        <v>60</v>
      </c>
      <c r="D38" s="22" t="s">
        <v>81</v>
      </c>
      <c r="E38" s="48">
        <v>20</v>
      </c>
      <c r="F38" s="23">
        <v>69000</v>
      </c>
      <c r="G38" s="30">
        <f t="shared" si="0"/>
        <v>1380000</v>
      </c>
      <c r="H38" s="30"/>
    </row>
    <row r="39" spans="1:10">
      <c r="A39" s="26">
        <v>36</v>
      </c>
      <c r="B39" s="27" t="s">
        <v>90</v>
      </c>
      <c r="C39" s="28" t="s">
        <v>60</v>
      </c>
      <c r="D39" s="22" t="s">
        <v>81</v>
      </c>
      <c r="E39" s="48">
        <v>20</v>
      </c>
      <c r="F39" s="23">
        <v>89100</v>
      </c>
      <c r="G39" s="30">
        <f t="shared" si="0"/>
        <v>1782000</v>
      </c>
      <c r="H39" s="30"/>
    </row>
    <row r="40" spans="1:10">
      <c r="A40" s="26">
        <v>37</v>
      </c>
      <c r="B40" s="27" t="s">
        <v>83</v>
      </c>
      <c r="C40" s="28" t="s">
        <v>60</v>
      </c>
      <c r="D40" s="22" t="s">
        <v>80</v>
      </c>
      <c r="E40" s="48">
        <v>80</v>
      </c>
      <c r="F40" s="23">
        <v>127235</v>
      </c>
      <c r="G40" s="30">
        <f t="shared" si="0"/>
        <v>10178800</v>
      </c>
      <c r="H40" s="30"/>
      <c r="J40" s="25"/>
    </row>
    <row r="41" spans="1:10">
      <c r="A41" s="26">
        <v>38</v>
      </c>
      <c r="B41" s="27" t="s">
        <v>84</v>
      </c>
      <c r="C41" s="28" t="s">
        <v>60</v>
      </c>
      <c r="D41" s="22" t="s">
        <v>81</v>
      </c>
      <c r="E41" s="48">
        <v>20</v>
      </c>
      <c r="F41" s="23">
        <f>37800+3780</f>
        <v>41580</v>
      </c>
      <c r="G41" s="30">
        <f t="shared" si="0"/>
        <v>831600</v>
      </c>
      <c r="H41" s="30"/>
    </row>
    <row r="42" spans="1:10">
      <c r="A42" s="26">
        <v>39</v>
      </c>
      <c r="B42" s="27" t="s">
        <v>85</v>
      </c>
      <c r="C42" s="28" t="s">
        <v>60</v>
      </c>
      <c r="D42" s="22" t="s">
        <v>81</v>
      </c>
      <c r="E42" s="48">
        <v>20</v>
      </c>
      <c r="F42" s="23">
        <f>12852+1286</f>
        <v>14138</v>
      </c>
      <c r="G42" s="30">
        <f t="shared" si="0"/>
        <v>282760</v>
      </c>
      <c r="H42" s="30"/>
    </row>
    <row r="43" spans="1:10">
      <c r="A43" s="26">
        <v>40</v>
      </c>
      <c r="B43" s="27" t="s">
        <v>86</v>
      </c>
      <c r="C43" s="28" t="s">
        <v>60</v>
      </c>
      <c r="D43" s="22" t="s">
        <v>81</v>
      </c>
      <c r="E43" s="48">
        <v>20</v>
      </c>
      <c r="F43" s="23">
        <f>22248+2245</f>
        <v>24493</v>
      </c>
      <c r="G43" s="30">
        <f t="shared" si="0"/>
        <v>489860</v>
      </c>
      <c r="H43" s="30"/>
    </row>
    <row r="44" spans="1:10">
      <c r="A44" s="26">
        <v>41</v>
      </c>
      <c r="B44" s="27" t="s">
        <v>87</v>
      </c>
      <c r="C44" s="28" t="s">
        <v>60</v>
      </c>
      <c r="D44" s="22" t="s">
        <v>81</v>
      </c>
      <c r="E44" s="48">
        <v>20</v>
      </c>
      <c r="F44" s="23">
        <f>555876+55588</f>
        <v>611464</v>
      </c>
      <c r="G44" s="30">
        <f t="shared" si="0"/>
        <v>12229280</v>
      </c>
      <c r="H44" s="30"/>
    </row>
    <row r="45" spans="1:10">
      <c r="A45" s="26">
        <v>42</v>
      </c>
      <c r="B45" s="27" t="s">
        <v>89</v>
      </c>
      <c r="C45" s="28" t="s">
        <v>60</v>
      </c>
      <c r="D45" s="22" t="s">
        <v>81</v>
      </c>
      <c r="E45" s="48">
        <v>10</v>
      </c>
      <c r="F45" s="23">
        <f>93312+9332</f>
        <v>102644</v>
      </c>
      <c r="G45" s="30">
        <f t="shared" si="0"/>
        <v>1026440</v>
      </c>
      <c r="H45" s="30"/>
    </row>
    <row r="46" spans="1:10">
      <c r="A46" s="26">
        <v>43</v>
      </c>
      <c r="B46" s="27" t="s">
        <v>98</v>
      </c>
      <c r="C46" s="28" t="s">
        <v>60</v>
      </c>
      <c r="D46" s="22" t="s">
        <v>80</v>
      </c>
      <c r="E46" s="48">
        <v>80</v>
      </c>
      <c r="F46" s="23">
        <v>312206</v>
      </c>
      <c r="G46" s="30">
        <f t="shared" si="0"/>
        <v>24976480</v>
      </c>
      <c r="H46" s="30"/>
      <c r="J46" s="25"/>
    </row>
    <row r="47" spans="1:10">
      <c r="A47" s="26">
        <v>44</v>
      </c>
      <c r="B47" s="27" t="s">
        <v>93</v>
      </c>
      <c r="C47" s="28" t="s">
        <v>60</v>
      </c>
      <c r="D47" s="22" t="s">
        <v>81</v>
      </c>
      <c r="E47" s="48">
        <v>20</v>
      </c>
      <c r="F47" s="23">
        <f>133164+13317</f>
        <v>146481</v>
      </c>
      <c r="G47" s="30">
        <f t="shared" si="0"/>
        <v>2929620</v>
      </c>
      <c r="H47" s="30"/>
    </row>
    <row r="48" spans="1:10">
      <c r="A48" s="26">
        <v>45</v>
      </c>
      <c r="B48" s="27" t="s">
        <v>94</v>
      </c>
      <c r="C48" s="28" t="s">
        <v>60</v>
      </c>
      <c r="D48" s="22" t="s">
        <v>81</v>
      </c>
      <c r="E48" s="48">
        <v>20</v>
      </c>
      <c r="F48" s="23">
        <f>48816+4882</f>
        <v>53698</v>
      </c>
      <c r="G48" s="30">
        <f t="shared" si="0"/>
        <v>1073960</v>
      </c>
      <c r="H48" s="30"/>
    </row>
    <row r="49" spans="1:8">
      <c r="A49" s="26">
        <v>46</v>
      </c>
      <c r="B49" s="27" t="s">
        <v>95</v>
      </c>
      <c r="C49" s="28" t="s">
        <v>60</v>
      </c>
      <c r="D49" s="22" t="s">
        <v>81</v>
      </c>
      <c r="E49" s="48">
        <v>20</v>
      </c>
      <c r="F49" s="23">
        <f>118476+11748</f>
        <v>130224</v>
      </c>
      <c r="G49" s="30">
        <f t="shared" si="0"/>
        <v>2604480</v>
      </c>
      <c r="H49" s="30"/>
    </row>
    <row r="50" spans="1:8">
      <c r="A50" s="26">
        <v>47</v>
      </c>
      <c r="B50" s="31" t="s">
        <v>96</v>
      </c>
      <c r="C50" s="28" t="s">
        <v>60</v>
      </c>
      <c r="D50" s="22" t="s">
        <v>81</v>
      </c>
      <c r="E50" s="48">
        <v>20</v>
      </c>
      <c r="F50" s="23">
        <f>1331964+133196</f>
        <v>1465160</v>
      </c>
      <c r="G50" s="30">
        <f t="shared" si="0"/>
        <v>29303200</v>
      </c>
      <c r="H50" s="30"/>
    </row>
    <row r="51" spans="1:8">
      <c r="A51" s="26">
        <v>48</v>
      </c>
      <c r="B51" s="31" t="s">
        <v>97</v>
      </c>
      <c r="C51" s="28" t="s">
        <v>60</v>
      </c>
      <c r="D51" s="22" t="s">
        <v>81</v>
      </c>
      <c r="E51" s="48">
        <v>10</v>
      </c>
      <c r="F51" s="23">
        <f>330372+33038</f>
        <v>363410</v>
      </c>
      <c r="G51" s="30">
        <f t="shared" si="0"/>
        <v>3634100</v>
      </c>
      <c r="H51" s="30"/>
    </row>
    <row r="52" spans="1:8">
      <c r="A52" s="26">
        <v>49</v>
      </c>
      <c r="B52" s="31" t="s">
        <v>92</v>
      </c>
      <c r="C52" s="32" t="s">
        <v>100</v>
      </c>
      <c r="D52" s="22" t="s">
        <v>80</v>
      </c>
      <c r="E52" s="48">
        <v>100</v>
      </c>
      <c r="F52" s="23">
        <v>38000</v>
      </c>
      <c r="G52" s="30">
        <f t="shared" si="0"/>
        <v>3800000</v>
      </c>
      <c r="H52" s="30"/>
    </row>
    <row r="53" spans="1:8">
      <c r="A53" s="26">
        <v>50</v>
      </c>
      <c r="B53" s="31" t="s">
        <v>82</v>
      </c>
      <c r="C53" s="32" t="s">
        <v>100</v>
      </c>
      <c r="D53" s="22" t="s">
        <v>81</v>
      </c>
      <c r="E53" s="48">
        <v>100</v>
      </c>
      <c r="F53" s="23">
        <v>10000</v>
      </c>
      <c r="G53" s="30">
        <f t="shared" si="0"/>
        <v>1000000</v>
      </c>
      <c r="H53" s="30"/>
    </row>
    <row r="54" spans="1:8">
      <c r="A54" s="26">
        <v>51</v>
      </c>
      <c r="B54" s="31" t="s">
        <v>91</v>
      </c>
      <c r="C54" s="32" t="s">
        <v>100</v>
      </c>
      <c r="D54" s="22" t="s">
        <v>81</v>
      </c>
      <c r="E54" s="48">
        <v>100</v>
      </c>
      <c r="F54" s="23">
        <v>45000</v>
      </c>
      <c r="G54" s="30">
        <f t="shared" si="0"/>
        <v>4500000</v>
      </c>
      <c r="H54" s="30"/>
    </row>
    <row r="55" spans="1:8" ht="33">
      <c r="A55" s="26">
        <v>52</v>
      </c>
      <c r="B55" s="31" t="s">
        <v>79</v>
      </c>
      <c r="C55" s="28" t="s">
        <v>99</v>
      </c>
      <c r="D55" s="22" t="s">
        <v>81</v>
      </c>
      <c r="E55" s="49">
        <v>2</v>
      </c>
      <c r="F55" s="24">
        <v>1650000</v>
      </c>
      <c r="G55" s="34">
        <f>E55*F55</f>
        <v>3300000</v>
      </c>
      <c r="H55" s="30"/>
    </row>
    <row r="56" spans="1:8" ht="21.75" customHeight="1">
      <c r="A56" s="86" t="s">
        <v>67</v>
      </c>
      <c r="B56" s="86"/>
      <c r="C56" s="10"/>
      <c r="D56" s="85">
        <f>SUBTOTAL(9,G4:G55)</f>
        <v>374715610</v>
      </c>
      <c r="E56" s="85"/>
      <c r="F56" s="85"/>
      <c r="G56" s="85"/>
      <c r="H56" s="13"/>
    </row>
  </sheetData>
  <mergeCells count="3">
    <mergeCell ref="A1:H2"/>
    <mergeCell ref="A56:B56"/>
    <mergeCell ref="D56:G56"/>
  </mergeCells>
  <dataValidations count="1">
    <dataValidation type="whole" showErrorMessage="1" errorTitle="Lưu ý" error="Nhập số nguyên lớn hơn 0 và nhỏ hơn 999,999,999,999,999" promptTitle="Lưu ý" prompt="Nhập số nguyên lớn hơn 0 và nhỏ hơn 999,999,999,999,999" sqref="F4:F55">
      <formula1>0</formula1>
      <formula2>999999999999999</formula2>
    </dataValidation>
  </dataValidations>
  <pageMargins left="0.73" right="0.32" top="0.46" bottom="0.5" header="0.3" footer="0.3"/>
  <pageSetup orientation="landscape" r:id="rId1"/>
  <headerFoot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41"/>
  <sheetViews>
    <sheetView zoomScale="85" zoomScaleNormal="85" workbookViewId="0">
      <selection activeCell="N32" sqref="N32"/>
    </sheetView>
  </sheetViews>
  <sheetFormatPr defaultColWidth="9" defaultRowHeight="17.25"/>
  <cols>
    <col min="1" max="1" width="9.42578125" style="1" customWidth="1"/>
    <col min="2" max="2" width="38" style="1" customWidth="1"/>
    <col min="3" max="3" width="30.140625" style="2" hidden="1" customWidth="1"/>
    <col min="4" max="4" width="9.42578125" style="3" customWidth="1"/>
    <col min="5" max="5" width="12.140625" style="4" customWidth="1"/>
    <col min="6" max="6" width="18.140625" style="5" customWidth="1"/>
    <col min="7" max="7" width="17.7109375" style="5" customWidth="1"/>
    <col min="8" max="8" width="19.7109375" style="5" customWidth="1"/>
    <col min="9" max="16384" width="9" style="1"/>
  </cols>
  <sheetData>
    <row r="1" spans="1:8" ht="17.45" customHeight="1">
      <c r="A1" s="87" t="s">
        <v>131</v>
      </c>
      <c r="B1" s="87"/>
      <c r="C1" s="87"/>
      <c r="D1" s="87"/>
      <c r="E1" s="87"/>
      <c r="F1" s="87"/>
      <c r="G1" s="87"/>
      <c r="H1" s="87"/>
    </row>
    <row r="2" spans="1:8">
      <c r="A2" s="87"/>
      <c r="B2" s="87"/>
      <c r="C2" s="87"/>
      <c r="D2" s="87"/>
      <c r="E2" s="87"/>
      <c r="F2" s="87"/>
      <c r="G2" s="87"/>
      <c r="H2" s="87"/>
    </row>
    <row r="3" spans="1:8" ht="49.5">
      <c r="A3" s="10" t="s">
        <v>0</v>
      </c>
      <c r="B3" s="10" t="s">
        <v>103</v>
      </c>
      <c r="C3" s="11" t="s">
        <v>1</v>
      </c>
      <c r="D3" s="10" t="s">
        <v>2</v>
      </c>
      <c r="E3" s="16" t="s">
        <v>3</v>
      </c>
      <c r="F3" s="12" t="s">
        <v>65</v>
      </c>
      <c r="G3" s="16" t="s">
        <v>66</v>
      </c>
      <c r="H3" s="16" t="s">
        <v>63</v>
      </c>
    </row>
    <row r="4" spans="1:8">
      <c r="A4" s="26">
        <v>1</v>
      </c>
      <c r="B4" s="27" t="s">
        <v>154</v>
      </c>
      <c r="C4" s="28" t="s">
        <v>5</v>
      </c>
      <c r="D4" s="35" t="s">
        <v>6</v>
      </c>
      <c r="E4" s="48">
        <v>50</v>
      </c>
      <c r="F4" s="36">
        <v>563090</v>
      </c>
      <c r="G4" s="30">
        <f t="shared" ref="G4:G40" si="0">E4*F4</f>
        <v>28154500</v>
      </c>
      <c r="H4" s="30"/>
    </row>
    <row r="5" spans="1:8">
      <c r="A5" s="26">
        <v>2</v>
      </c>
      <c r="B5" s="27" t="s">
        <v>8</v>
      </c>
      <c r="C5" s="28" t="s">
        <v>9</v>
      </c>
      <c r="D5" s="35" t="s">
        <v>10</v>
      </c>
      <c r="E5" s="48">
        <v>100</v>
      </c>
      <c r="F5" s="36">
        <v>117370</v>
      </c>
      <c r="G5" s="30">
        <f t="shared" si="0"/>
        <v>11737000</v>
      </c>
      <c r="H5" s="30"/>
    </row>
    <row r="6" spans="1:8">
      <c r="A6" s="26">
        <v>3</v>
      </c>
      <c r="B6" s="27" t="s">
        <v>11</v>
      </c>
      <c r="C6" s="28" t="s">
        <v>12</v>
      </c>
      <c r="D6" s="35" t="s">
        <v>10</v>
      </c>
      <c r="E6" s="48">
        <v>40</v>
      </c>
      <c r="F6" s="36">
        <v>209990</v>
      </c>
      <c r="G6" s="30">
        <f t="shared" si="0"/>
        <v>8399600</v>
      </c>
      <c r="H6" s="30"/>
    </row>
    <row r="7" spans="1:8">
      <c r="A7" s="26">
        <v>4</v>
      </c>
      <c r="B7" s="27" t="s">
        <v>13</v>
      </c>
      <c r="C7" s="28" t="s">
        <v>5</v>
      </c>
      <c r="D7" s="35" t="s">
        <v>14</v>
      </c>
      <c r="E7" s="48">
        <v>3000</v>
      </c>
      <c r="F7" s="36">
        <v>1716</v>
      </c>
      <c r="G7" s="30">
        <f t="shared" si="0"/>
        <v>5148000</v>
      </c>
      <c r="H7" s="30"/>
    </row>
    <row r="8" spans="1:8">
      <c r="A8" s="26">
        <v>5</v>
      </c>
      <c r="B8" s="27" t="s">
        <v>15</v>
      </c>
      <c r="C8" s="28" t="s">
        <v>5</v>
      </c>
      <c r="D8" s="35" t="s">
        <v>14</v>
      </c>
      <c r="E8" s="48">
        <v>1000</v>
      </c>
      <c r="F8" s="36">
        <v>1716</v>
      </c>
      <c r="G8" s="30">
        <f t="shared" si="0"/>
        <v>1716000</v>
      </c>
      <c r="H8" s="30"/>
    </row>
    <row r="9" spans="1:8">
      <c r="A9" s="26">
        <v>6</v>
      </c>
      <c r="B9" s="27" t="s">
        <v>16</v>
      </c>
      <c r="C9" s="28" t="s">
        <v>17</v>
      </c>
      <c r="D9" s="35" t="s">
        <v>10</v>
      </c>
      <c r="E9" s="48">
        <v>40</v>
      </c>
      <c r="F9" s="36">
        <v>410410</v>
      </c>
      <c r="G9" s="30">
        <f t="shared" si="0"/>
        <v>16416400</v>
      </c>
      <c r="H9" s="30"/>
    </row>
    <row r="10" spans="1:8">
      <c r="A10" s="26">
        <v>7</v>
      </c>
      <c r="B10" s="27" t="s">
        <v>18</v>
      </c>
      <c r="C10" s="28" t="s">
        <v>19</v>
      </c>
      <c r="D10" s="35" t="s">
        <v>20</v>
      </c>
      <c r="E10" s="48">
        <v>100</v>
      </c>
      <c r="F10" s="36">
        <v>295570</v>
      </c>
      <c r="G10" s="30">
        <f t="shared" si="0"/>
        <v>29557000</v>
      </c>
      <c r="H10" s="30"/>
    </row>
    <row r="11" spans="1:8">
      <c r="A11" s="26">
        <v>8</v>
      </c>
      <c r="B11" s="27" t="s">
        <v>21</v>
      </c>
      <c r="C11" s="28" t="s">
        <v>19</v>
      </c>
      <c r="D11" s="35" t="s">
        <v>20</v>
      </c>
      <c r="E11" s="48">
        <v>100</v>
      </c>
      <c r="F11" s="36">
        <v>200420</v>
      </c>
      <c r="G11" s="30">
        <f t="shared" si="0"/>
        <v>20042000</v>
      </c>
      <c r="H11" s="30"/>
    </row>
    <row r="12" spans="1:8">
      <c r="A12" s="26">
        <v>9</v>
      </c>
      <c r="B12" s="27" t="s">
        <v>22</v>
      </c>
      <c r="C12" s="28" t="s">
        <v>19</v>
      </c>
      <c r="D12" s="35" t="s">
        <v>20</v>
      </c>
      <c r="E12" s="48">
        <v>100</v>
      </c>
      <c r="F12" s="36">
        <v>209990</v>
      </c>
      <c r="G12" s="30">
        <f t="shared" si="0"/>
        <v>20999000</v>
      </c>
      <c r="H12" s="30"/>
    </row>
    <row r="13" spans="1:8">
      <c r="A13" s="26">
        <v>10</v>
      </c>
      <c r="B13" s="27" t="s">
        <v>110</v>
      </c>
      <c r="C13" s="37" t="s">
        <v>100</v>
      </c>
      <c r="D13" s="35" t="s">
        <v>111</v>
      </c>
      <c r="E13" s="48">
        <f>'Khu A'!F233</f>
        <v>150</v>
      </c>
      <c r="F13" s="36">
        <v>75000</v>
      </c>
      <c r="G13" s="30">
        <f t="shared" si="0"/>
        <v>11250000</v>
      </c>
      <c r="H13" s="30"/>
    </row>
    <row r="14" spans="1:8">
      <c r="A14" s="26">
        <v>11</v>
      </c>
      <c r="B14" s="27" t="s">
        <v>101</v>
      </c>
      <c r="C14" s="28" t="s">
        <v>19</v>
      </c>
      <c r="D14" s="35" t="s">
        <v>20</v>
      </c>
      <c r="E14" s="48">
        <v>100</v>
      </c>
      <c r="F14" s="36">
        <v>255500</v>
      </c>
      <c r="G14" s="30">
        <f t="shared" si="0"/>
        <v>25550000</v>
      </c>
      <c r="H14" s="30"/>
    </row>
    <row r="15" spans="1:8">
      <c r="A15" s="26">
        <v>12</v>
      </c>
      <c r="B15" s="38" t="s">
        <v>4</v>
      </c>
      <c r="C15" s="28" t="s">
        <v>5</v>
      </c>
      <c r="D15" s="26" t="s">
        <v>6</v>
      </c>
      <c r="E15" s="50">
        <v>4</v>
      </c>
      <c r="F15" s="36">
        <v>682440</v>
      </c>
      <c r="G15" s="14">
        <f t="shared" si="0"/>
        <v>2729760</v>
      </c>
      <c r="H15" s="40"/>
    </row>
    <row r="16" spans="1:8">
      <c r="A16" s="26">
        <v>13</v>
      </c>
      <c r="B16" s="27" t="s">
        <v>73</v>
      </c>
      <c r="C16" s="28" t="s">
        <v>71</v>
      </c>
      <c r="D16" s="35" t="s">
        <v>20</v>
      </c>
      <c r="E16" s="48">
        <v>5</v>
      </c>
      <c r="F16" s="36">
        <v>2550000</v>
      </c>
      <c r="G16" s="30">
        <f t="shared" si="0"/>
        <v>12750000</v>
      </c>
      <c r="H16" s="30"/>
    </row>
    <row r="17" spans="1:8">
      <c r="A17" s="26">
        <v>14</v>
      </c>
      <c r="B17" s="27" t="s">
        <v>61</v>
      </c>
      <c r="C17" s="28" t="s">
        <v>62</v>
      </c>
      <c r="D17" s="35" t="s">
        <v>33</v>
      </c>
      <c r="E17" s="48">
        <v>10</v>
      </c>
      <c r="F17" s="36">
        <v>17500</v>
      </c>
      <c r="G17" s="30">
        <f t="shared" si="0"/>
        <v>175000</v>
      </c>
      <c r="H17" s="30"/>
    </row>
    <row r="18" spans="1:8">
      <c r="A18" s="26">
        <v>15</v>
      </c>
      <c r="B18" s="27" t="s">
        <v>23</v>
      </c>
      <c r="C18" s="28" t="s">
        <v>24</v>
      </c>
      <c r="D18" s="35" t="s">
        <v>25</v>
      </c>
      <c r="E18" s="48">
        <v>1050</v>
      </c>
      <c r="F18" s="36">
        <v>33440</v>
      </c>
      <c r="G18" s="30">
        <f t="shared" si="0"/>
        <v>35112000</v>
      </c>
      <c r="H18" s="30"/>
    </row>
    <row r="19" spans="1:8">
      <c r="A19" s="26">
        <v>16</v>
      </c>
      <c r="B19" s="27" t="s">
        <v>26</v>
      </c>
      <c r="C19" s="28" t="s">
        <v>27</v>
      </c>
      <c r="D19" s="35" t="s">
        <v>20</v>
      </c>
      <c r="E19" s="48">
        <v>20</v>
      </c>
      <c r="F19" s="36">
        <v>1717870</v>
      </c>
      <c r="G19" s="30">
        <f t="shared" si="0"/>
        <v>34357400</v>
      </c>
      <c r="H19" s="30"/>
    </row>
    <row r="20" spans="1:8">
      <c r="A20" s="26">
        <v>17</v>
      </c>
      <c r="B20" s="27" t="s">
        <v>28</v>
      </c>
      <c r="C20" s="28" t="s">
        <v>27</v>
      </c>
      <c r="D20" s="35" t="s">
        <v>20</v>
      </c>
      <c r="E20" s="48">
        <v>20</v>
      </c>
      <c r="F20" s="36">
        <v>849420</v>
      </c>
      <c r="G20" s="30">
        <f t="shared" si="0"/>
        <v>16988400</v>
      </c>
      <c r="H20" s="30"/>
    </row>
    <row r="21" spans="1:8">
      <c r="A21" s="26">
        <v>18</v>
      </c>
      <c r="B21" s="27" t="s">
        <v>29</v>
      </c>
      <c r="C21" s="28" t="s">
        <v>27</v>
      </c>
      <c r="D21" s="35" t="s">
        <v>20</v>
      </c>
      <c r="E21" s="48">
        <v>20</v>
      </c>
      <c r="F21" s="36">
        <v>1546050</v>
      </c>
      <c r="G21" s="30">
        <f t="shared" si="0"/>
        <v>30921000</v>
      </c>
      <c r="H21" s="30"/>
    </row>
    <row r="22" spans="1:8">
      <c r="A22" s="26">
        <v>19</v>
      </c>
      <c r="B22" s="27" t="s">
        <v>30</v>
      </c>
      <c r="C22" s="28" t="s">
        <v>27</v>
      </c>
      <c r="D22" s="35" t="s">
        <v>20</v>
      </c>
      <c r="E22" s="48">
        <v>10</v>
      </c>
      <c r="F22" s="36">
        <v>1068870</v>
      </c>
      <c r="G22" s="30">
        <f t="shared" si="0"/>
        <v>10688700</v>
      </c>
      <c r="H22" s="30"/>
    </row>
    <row r="23" spans="1:8">
      <c r="A23" s="26">
        <v>20</v>
      </c>
      <c r="B23" s="27" t="s">
        <v>31</v>
      </c>
      <c r="C23" s="28" t="s">
        <v>32</v>
      </c>
      <c r="D23" s="35" t="s">
        <v>33</v>
      </c>
      <c r="E23" s="48">
        <v>400</v>
      </c>
      <c r="F23" s="36">
        <v>4301</v>
      </c>
      <c r="G23" s="30">
        <f t="shared" si="0"/>
        <v>1720400</v>
      </c>
      <c r="H23" s="30"/>
    </row>
    <row r="24" spans="1:8">
      <c r="A24" s="26">
        <v>21</v>
      </c>
      <c r="B24" s="6" t="s">
        <v>34</v>
      </c>
      <c r="C24" s="15" t="s">
        <v>35</v>
      </c>
      <c r="D24" s="7" t="s">
        <v>36</v>
      </c>
      <c r="E24" s="48">
        <v>40</v>
      </c>
      <c r="F24" s="8">
        <v>66770</v>
      </c>
      <c r="G24" s="9">
        <f t="shared" si="0"/>
        <v>2670800</v>
      </c>
      <c r="H24" s="9"/>
    </row>
    <row r="25" spans="1:8">
      <c r="A25" s="26">
        <v>22</v>
      </c>
      <c r="B25" s="6" t="s">
        <v>64</v>
      </c>
      <c r="C25" s="15" t="s">
        <v>37</v>
      </c>
      <c r="D25" s="7" t="s">
        <v>38</v>
      </c>
      <c r="E25" s="48">
        <v>10</v>
      </c>
      <c r="F25" s="8">
        <v>25740</v>
      </c>
      <c r="G25" s="9">
        <f t="shared" si="0"/>
        <v>257400</v>
      </c>
      <c r="H25" s="9"/>
    </row>
    <row r="26" spans="1:8">
      <c r="A26" s="26">
        <v>23</v>
      </c>
      <c r="B26" s="6" t="s">
        <v>39</v>
      </c>
      <c r="C26" s="15" t="s">
        <v>37</v>
      </c>
      <c r="D26" s="7" t="s">
        <v>40</v>
      </c>
      <c r="E26" s="48">
        <v>10</v>
      </c>
      <c r="F26" s="8">
        <v>167090</v>
      </c>
      <c r="G26" s="9">
        <f t="shared" si="0"/>
        <v>1670900</v>
      </c>
      <c r="H26" s="9"/>
    </row>
    <row r="27" spans="1:8">
      <c r="A27" s="26">
        <v>24</v>
      </c>
      <c r="B27" s="6" t="s">
        <v>41</v>
      </c>
      <c r="C27" s="15" t="s">
        <v>37</v>
      </c>
      <c r="D27" s="7" t="s">
        <v>40</v>
      </c>
      <c r="E27" s="48">
        <v>20</v>
      </c>
      <c r="F27" s="8">
        <v>429440</v>
      </c>
      <c r="G27" s="9">
        <f t="shared" si="0"/>
        <v>8588800</v>
      </c>
      <c r="H27" s="9"/>
    </row>
    <row r="28" spans="1:8">
      <c r="A28" s="26">
        <v>25</v>
      </c>
      <c r="B28" s="6" t="s">
        <v>42</v>
      </c>
      <c r="C28" s="15" t="s">
        <v>43</v>
      </c>
      <c r="D28" s="7" t="s">
        <v>40</v>
      </c>
      <c r="E28" s="48">
        <v>20</v>
      </c>
      <c r="F28" s="8">
        <v>224290</v>
      </c>
      <c r="G28" s="9">
        <f t="shared" si="0"/>
        <v>4485800</v>
      </c>
      <c r="H28" s="9"/>
    </row>
    <row r="29" spans="1:8">
      <c r="A29" s="26">
        <v>26</v>
      </c>
      <c r="B29" s="6" t="s">
        <v>44</v>
      </c>
      <c r="C29" s="15" t="s">
        <v>43</v>
      </c>
      <c r="D29" s="7" t="s">
        <v>40</v>
      </c>
      <c r="E29" s="48">
        <v>20</v>
      </c>
      <c r="F29" s="8">
        <v>314930</v>
      </c>
      <c r="G29" s="9">
        <f t="shared" si="0"/>
        <v>6298600</v>
      </c>
      <c r="H29" s="9"/>
    </row>
    <row r="30" spans="1:8">
      <c r="A30" s="26">
        <v>27</v>
      </c>
      <c r="B30" s="6" t="s">
        <v>45</v>
      </c>
      <c r="C30" s="15" t="s">
        <v>43</v>
      </c>
      <c r="D30" s="7" t="s">
        <v>40</v>
      </c>
      <c r="E30" s="48">
        <v>40</v>
      </c>
      <c r="F30" s="8">
        <v>343530</v>
      </c>
      <c r="G30" s="9">
        <f t="shared" si="0"/>
        <v>13741200</v>
      </c>
      <c r="H30" s="9"/>
    </row>
    <row r="31" spans="1:8">
      <c r="A31" s="26">
        <v>28</v>
      </c>
      <c r="B31" s="6" t="s">
        <v>46</v>
      </c>
      <c r="C31" s="15" t="s">
        <v>43</v>
      </c>
      <c r="D31" s="7" t="s">
        <v>40</v>
      </c>
      <c r="E31" s="48">
        <v>20</v>
      </c>
      <c r="F31" s="8">
        <v>591690</v>
      </c>
      <c r="G31" s="9">
        <f t="shared" si="0"/>
        <v>11833800</v>
      </c>
      <c r="H31" s="9"/>
    </row>
    <row r="32" spans="1:8">
      <c r="A32" s="26">
        <v>29</v>
      </c>
      <c r="B32" s="6" t="s">
        <v>47</v>
      </c>
      <c r="C32" s="15" t="s">
        <v>43</v>
      </c>
      <c r="D32" s="7" t="s">
        <v>40</v>
      </c>
      <c r="E32" s="48">
        <v>20</v>
      </c>
      <c r="F32" s="8">
        <v>725340</v>
      </c>
      <c r="G32" s="9">
        <f t="shared" si="0"/>
        <v>14506800</v>
      </c>
      <c r="H32" s="9"/>
    </row>
    <row r="33" spans="1:8">
      <c r="A33" s="26">
        <v>30</v>
      </c>
      <c r="B33" s="6" t="s">
        <v>48</v>
      </c>
      <c r="C33" s="15" t="s">
        <v>49</v>
      </c>
      <c r="D33" s="7" t="s">
        <v>50</v>
      </c>
      <c r="E33" s="48">
        <v>30</v>
      </c>
      <c r="F33" s="8">
        <v>95480</v>
      </c>
      <c r="G33" s="9">
        <f t="shared" si="0"/>
        <v>2864400</v>
      </c>
      <c r="H33" s="9"/>
    </row>
    <row r="34" spans="1:8">
      <c r="A34" s="26">
        <v>31</v>
      </c>
      <c r="B34" s="6" t="s">
        <v>51</v>
      </c>
      <c r="C34" s="15" t="s">
        <v>52</v>
      </c>
      <c r="D34" s="7" t="s">
        <v>33</v>
      </c>
      <c r="E34" s="48">
        <v>30</v>
      </c>
      <c r="F34" s="8">
        <v>954360</v>
      </c>
      <c r="G34" s="9">
        <f t="shared" si="0"/>
        <v>28630800</v>
      </c>
      <c r="H34" s="9"/>
    </row>
    <row r="35" spans="1:8">
      <c r="A35" s="26">
        <v>32</v>
      </c>
      <c r="B35" s="6" t="s">
        <v>53</v>
      </c>
      <c r="C35" s="15" t="s">
        <v>54</v>
      </c>
      <c r="D35" s="7" t="s">
        <v>33</v>
      </c>
      <c r="E35" s="48">
        <v>26</v>
      </c>
      <c r="F35" s="8">
        <v>3416600</v>
      </c>
      <c r="G35" s="9">
        <f t="shared" si="0"/>
        <v>88831600</v>
      </c>
      <c r="H35" s="9"/>
    </row>
    <row r="36" spans="1:8">
      <c r="A36" s="26">
        <v>33</v>
      </c>
      <c r="B36" s="17" t="s">
        <v>68</v>
      </c>
      <c r="C36" s="18" t="s">
        <v>72</v>
      </c>
      <c r="D36" s="19" t="s">
        <v>50</v>
      </c>
      <c r="E36" s="49">
        <v>50</v>
      </c>
      <c r="F36" s="20">
        <v>2762000</v>
      </c>
      <c r="G36" s="21">
        <f t="shared" si="0"/>
        <v>138100000</v>
      </c>
      <c r="H36" s="21"/>
    </row>
    <row r="37" spans="1:8">
      <c r="A37" s="26">
        <v>34</v>
      </c>
      <c r="B37" s="17" t="s">
        <v>132</v>
      </c>
      <c r="C37" s="18" t="s">
        <v>72</v>
      </c>
      <c r="D37" s="19" t="s">
        <v>50</v>
      </c>
      <c r="E37" s="49">
        <v>20</v>
      </c>
      <c r="F37" s="20">
        <v>2250000</v>
      </c>
      <c r="G37" s="21">
        <f t="shared" si="0"/>
        <v>45000000</v>
      </c>
      <c r="H37" s="21"/>
    </row>
    <row r="38" spans="1:8">
      <c r="A38" s="26">
        <v>35</v>
      </c>
      <c r="B38" s="6" t="s">
        <v>55</v>
      </c>
      <c r="C38" s="15" t="s">
        <v>56</v>
      </c>
      <c r="D38" s="7" t="s">
        <v>33</v>
      </c>
      <c r="E38" s="48">
        <v>50</v>
      </c>
      <c r="F38" s="8">
        <v>28600</v>
      </c>
      <c r="G38" s="9">
        <f t="shared" si="0"/>
        <v>1430000</v>
      </c>
      <c r="H38" s="9"/>
    </row>
    <row r="39" spans="1:8">
      <c r="A39" s="26">
        <v>36</v>
      </c>
      <c r="B39" s="6" t="s">
        <v>58</v>
      </c>
      <c r="C39" s="15" t="s">
        <v>57</v>
      </c>
      <c r="D39" s="7" t="s">
        <v>33</v>
      </c>
      <c r="E39" s="48">
        <v>30</v>
      </c>
      <c r="F39" s="8">
        <v>66770</v>
      </c>
      <c r="G39" s="9">
        <f t="shared" si="0"/>
        <v>2003100</v>
      </c>
      <c r="H39" s="9"/>
    </row>
    <row r="40" spans="1:8">
      <c r="A40" s="26">
        <v>37</v>
      </c>
      <c r="B40" s="6" t="s">
        <v>59</v>
      </c>
      <c r="C40" s="15" t="s">
        <v>57</v>
      </c>
      <c r="D40" s="7" t="s">
        <v>33</v>
      </c>
      <c r="E40" s="48">
        <v>42</v>
      </c>
      <c r="F40" s="8">
        <v>68750</v>
      </c>
      <c r="G40" s="9">
        <f t="shared" si="0"/>
        <v>2887500</v>
      </c>
      <c r="H40" s="9"/>
    </row>
    <row r="41" spans="1:8" ht="21.75" customHeight="1">
      <c r="A41" s="86" t="s">
        <v>67</v>
      </c>
      <c r="B41" s="86"/>
      <c r="C41" s="10"/>
      <c r="D41" s="85">
        <f>SUBTOTAL(9,G4:G40)</f>
        <v>698213660</v>
      </c>
      <c r="E41" s="85"/>
      <c r="F41" s="85"/>
      <c r="G41" s="85"/>
      <c r="H41" s="13"/>
    </row>
  </sheetData>
  <mergeCells count="3">
    <mergeCell ref="A1:H2"/>
    <mergeCell ref="A41:B41"/>
    <mergeCell ref="D41:G41"/>
  </mergeCells>
  <dataValidations count="1">
    <dataValidation type="whole" showErrorMessage="1" errorTitle="Lưu ý" error="Nhập số nguyên lớn hơn 0 và nhỏ hơn 999,999,999,999,999" promptTitle="Lưu ý" prompt="Nhập số nguyên lớn hơn 0 và nhỏ hơn 999,999,999,999,999" sqref="F4:F40">
      <formula1>0</formula1>
      <formula2>999999999999999</formula2>
    </dataValidation>
  </dataValidations>
  <pageMargins left="0.79" right="0.32" top="0.46" bottom="0.5" header="0.3" footer="0.3"/>
  <pageSetup orientation="landscape" r:id="rId1"/>
  <headerFooter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G19"/>
  <sheetViews>
    <sheetView zoomScale="85" zoomScaleNormal="85" workbookViewId="0">
      <selection activeCell="K22" sqref="K22"/>
    </sheetView>
  </sheetViews>
  <sheetFormatPr defaultColWidth="9" defaultRowHeight="16.5"/>
  <cols>
    <col min="1" max="1" width="9" style="41"/>
    <col min="2" max="2" width="16.7109375" style="41" customWidth="1"/>
    <col min="3" max="3" width="6.5703125" style="41" customWidth="1"/>
    <col min="4" max="4" width="35.7109375" style="41" customWidth="1"/>
    <col min="5" max="5" width="9.42578125" style="42" customWidth="1"/>
    <col min="6" max="6" width="11.28515625" style="43" customWidth="1"/>
    <col min="7" max="7" width="10" style="44" bestFit="1" customWidth="1"/>
    <col min="8" max="16384" width="9" style="41"/>
  </cols>
  <sheetData>
    <row r="1" spans="1:7">
      <c r="A1" s="89" t="s">
        <v>140</v>
      </c>
      <c r="B1" s="89"/>
      <c r="C1" s="89"/>
      <c r="D1" s="89"/>
      <c r="E1" s="89"/>
      <c r="F1" s="89"/>
      <c r="G1" s="89"/>
    </row>
    <row r="2" spans="1:7">
      <c r="A2" s="89"/>
      <c r="B2" s="89"/>
      <c r="C2" s="89"/>
      <c r="D2" s="89"/>
      <c r="E2" s="89"/>
      <c r="F2" s="89"/>
      <c r="G2" s="89"/>
    </row>
    <row r="3" spans="1:7" ht="16.899999999999999" customHeight="1">
      <c r="A3" s="89"/>
      <c r="B3" s="89"/>
      <c r="C3" s="89"/>
      <c r="D3" s="89"/>
      <c r="E3" s="89"/>
      <c r="F3" s="89"/>
      <c r="G3" s="89"/>
    </row>
    <row r="4" spans="1:7" ht="33">
      <c r="A4" s="10" t="s">
        <v>104</v>
      </c>
      <c r="B4" s="10" t="s">
        <v>105</v>
      </c>
      <c r="C4" s="10" t="s">
        <v>106</v>
      </c>
      <c r="D4" s="10" t="s">
        <v>103</v>
      </c>
      <c r="E4" s="10" t="s">
        <v>2</v>
      </c>
      <c r="F4" s="16" t="s">
        <v>3</v>
      </c>
      <c r="G4" s="16" t="s">
        <v>63</v>
      </c>
    </row>
    <row r="5" spans="1:7" ht="16.899999999999999" customHeight="1">
      <c r="A5" s="99" t="s">
        <v>141</v>
      </c>
      <c r="B5" s="96" t="s">
        <v>142</v>
      </c>
      <c r="C5" s="26">
        <v>1</v>
      </c>
      <c r="D5" s="6" t="s">
        <v>135</v>
      </c>
      <c r="E5" s="35" t="s">
        <v>143</v>
      </c>
      <c r="F5" s="29">
        <v>25</v>
      </c>
      <c r="G5" s="30"/>
    </row>
    <row r="6" spans="1:7">
      <c r="A6" s="100"/>
      <c r="B6" s="97"/>
      <c r="C6" s="26">
        <v>2</v>
      </c>
      <c r="D6" s="6" t="s">
        <v>136</v>
      </c>
      <c r="E6" s="35" t="s">
        <v>143</v>
      </c>
      <c r="F6" s="29">
        <v>25</v>
      </c>
      <c r="G6" s="30"/>
    </row>
    <row r="7" spans="1:7">
      <c r="A7" s="100"/>
      <c r="B7" s="97"/>
      <c r="C7" s="26">
        <v>3</v>
      </c>
      <c r="D7" s="6" t="s">
        <v>137</v>
      </c>
      <c r="E7" s="35" t="s">
        <v>143</v>
      </c>
      <c r="F7" s="29">
        <v>25</v>
      </c>
      <c r="G7" s="30"/>
    </row>
    <row r="8" spans="1:7">
      <c r="A8" s="100"/>
      <c r="B8" s="97"/>
      <c r="C8" s="26">
        <v>4</v>
      </c>
      <c r="D8" s="6" t="s">
        <v>138</v>
      </c>
      <c r="E8" s="35" t="s">
        <v>143</v>
      </c>
      <c r="F8" s="29">
        <v>25</v>
      </c>
      <c r="G8" s="30"/>
    </row>
    <row r="9" spans="1:7">
      <c r="A9" s="100"/>
      <c r="B9" s="97"/>
      <c r="C9" s="26">
        <v>5</v>
      </c>
      <c r="D9" s="6" t="s">
        <v>139</v>
      </c>
      <c r="E9" s="35" t="s">
        <v>143</v>
      </c>
      <c r="F9" s="29">
        <v>25</v>
      </c>
      <c r="G9" s="30"/>
    </row>
    <row r="10" spans="1:7" ht="33">
      <c r="A10" s="100"/>
      <c r="B10" s="97"/>
      <c r="C10" s="26">
        <v>6</v>
      </c>
      <c r="D10" s="57" t="s">
        <v>149</v>
      </c>
      <c r="E10" s="58" t="s">
        <v>81</v>
      </c>
      <c r="F10" s="60">
        <v>30</v>
      </c>
      <c r="G10" s="30"/>
    </row>
    <row r="11" spans="1:7" ht="33">
      <c r="A11" s="100"/>
      <c r="B11" s="97"/>
      <c r="C11" s="26">
        <v>7</v>
      </c>
      <c r="D11" s="57" t="s">
        <v>150</v>
      </c>
      <c r="E11" s="58" t="s">
        <v>81</v>
      </c>
      <c r="F11" s="60">
        <v>30</v>
      </c>
      <c r="G11" s="30"/>
    </row>
    <row r="12" spans="1:7" ht="33">
      <c r="A12" s="100"/>
      <c r="B12" s="97"/>
      <c r="C12" s="26">
        <v>8</v>
      </c>
      <c r="D12" s="57" t="s">
        <v>151</v>
      </c>
      <c r="E12" s="58" t="s">
        <v>81</v>
      </c>
      <c r="F12" s="60">
        <v>30</v>
      </c>
      <c r="G12" s="30"/>
    </row>
    <row r="13" spans="1:7" ht="33">
      <c r="A13" s="100"/>
      <c r="B13" s="97"/>
      <c r="C13" s="26">
        <v>9</v>
      </c>
      <c r="D13" s="57" t="s">
        <v>152</v>
      </c>
      <c r="E13" s="58" t="s">
        <v>81</v>
      </c>
      <c r="F13" s="60">
        <v>30</v>
      </c>
      <c r="G13" s="30"/>
    </row>
    <row r="14" spans="1:7" ht="33">
      <c r="A14" s="100"/>
      <c r="B14" s="97"/>
      <c r="C14" s="26">
        <v>10</v>
      </c>
      <c r="D14" s="57" t="s">
        <v>153</v>
      </c>
      <c r="E14" s="58" t="s">
        <v>81</v>
      </c>
      <c r="F14" s="60">
        <v>30</v>
      </c>
      <c r="G14" s="40"/>
    </row>
    <row r="15" spans="1:7">
      <c r="A15" s="100"/>
      <c r="B15" s="97"/>
      <c r="C15" s="26">
        <v>11</v>
      </c>
      <c r="D15" s="57" t="s">
        <v>144</v>
      </c>
      <c r="E15" s="58" t="s">
        <v>81</v>
      </c>
      <c r="F15" s="60">
        <v>30</v>
      </c>
      <c r="G15" s="45"/>
    </row>
    <row r="16" spans="1:7">
      <c r="A16" s="100"/>
      <c r="B16" s="97"/>
      <c r="C16" s="26">
        <v>12</v>
      </c>
      <c r="D16" s="57" t="s">
        <v>145</v>
      </c>
      <c r="E16" s="58" t="s">
        <v>81</v>
      </c>
      <c r="F16" s="60">
        <v>30</v>
      </c>
      <c r="G16" s="45"/>
    </row>
    <row r="17" spans="1:7">
      <c r="A17" s="100"/>
      <c r="B17" s="97"/>
      <c r="C17" s="26">
        <v>13</v>
      </c>
      <c r="D17" s="57" t="s">
        <v>146</v>
      </c>
      <c r="E17" s="58" t="s">
        <v>81</v>
      </c>
      <c r="F17" s="60">
        <v>30</v>
      </c>
      <c r="G17" s="45"/>
    </row>
    <row r="18" spans="1:7">
      <c r="A18" s="100"/>
      <c r="B18" s="97"/>
      <c r="C18" s="26">
        <v>14</v>
      </c>
      <c r="D18" s="57" t="s">
        <v>147</v>
      </c>
      <c r="E18" s="58" t="s">
        <v>81</v>
      </c>
      <c r="F18" s="60">
        <v>30</v>
      </c>
      <c r="G18" s="45"/>
    </row>
    <row r="19" spans="1:7">
      <c r="A19" s="101"/>
      <c r="B19" s="98"/>
      <c r="C19" s="26">
        <v>15</v>
      </c>
      <c r="D19" s="57" t="s">
        <v>148</v>
      </c>
      <c r="E19" s="58" t="s">
        <v>81</v>
      </c>
      <c r="F19" s="60">
        <v>30</v>
      </c>
      <c r="G19" s="45"/>
    </row>
  </sheetData>
  <mergeCells count="3">
    <mergeCell ref="A1:G3"/>
    <mergeCell ref="B5:B19"/>
    <mergeCell ref="A5:A19"/>
  </mergeCells>
  <pageMargins left="0.43" right="0.32" top="0.46" bottom="0.5" header="0.3" footer="0.3"/>
  <pageSetup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trình vt</vt:lpstr>
      <vt:lpstr>vtxd</vt:lpstr>
      <vt:lpstr>Khu A</vt:lpstr>
      <vt:lpstr>ktc</vt:lpstr>
      <vt:lpstr>Khu B,C,E</vt:lpstr>
      <vt:lpstr>PCCC</vt:lpstr>
      <vt:lpstr>'trình vt'!Print_Titles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HCQT-01</dc:creator>
  <cp:lastModifiedBy>HCQT-01</cp:lastModifiedBy>
  <cp:lastPrinted>2024-09-24T08:05:49Z</cp:lastPrinted>
  <dcterms:created xsi:type="dcterms:W3CDTF">2023-10-02T11:39:00Z</dcterms:created>
  <dcterms:modified xsi:type="dcterms:W3CDTF">2024-09-26T01:34:35Z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1033-11.2.0.9052</vt:lpwstr>
  </property>
</Properties>
</file>